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rc40\OneDrive - BANCO DEL ESTADO DE CHILE\Tus archivos\Mis Documentos\Rodrigo\RODRIGO\Info. Internet\Banca Persona\2025\7. julio\Reporte de Operaciones con Partes Relacionadas\"/>
    </mc:Choice>
  </mc:AlternateContent>
  <xr:revisionPtr revIDLastSave="0" documentId="8_{C4DFA761-B258-48DF-B86D-1CF80C601AD8}" xr6:coauthVersionLast="47" xr6:coauthVersionMax="47" xr10:uidLastSave="{00000000-0000-0000-0000-000000000000}"/>
  <bookViews>
    <workbookView xWindow="-110" yWindow="-110" windowWidth="19420" windowHeight="10300" firstSheet="4" activeTab="4" xr2:uid="{6BCF985A-B912-4E2F-96E0-A0EDF64A0E90}"/>
  </bookViews>
  <sheets>
    <sheet name="ReporteFor" sheetId="1" state="hidden" r:id="rId1"/>
    <sheet name="Reporte VF 31.12" sheetId="5" state="hidden" r:id="rId2"/>
    <sheet name="Reporte Agregado VF 31.12" sheetId="8" state="hidden" r:id="rId3"/>
    <sheet name="Detalle 31.12" sheetId="6" state="hidden" r:id="rId4"/>
    <sheet name="Reporte OPR" sheetId="9" r:id="rId5"/>
    <sheet name="Reporte Agregado " sheetId="10" r:id="rId6"/>
    <sheet name="Detalle al 30.06" sheetId="4" state="hidden" r:id="rId7"/>
    <sheet name="Códigos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H25" i="9"/>
  <c r="I25" i="9"/>
  <c r="H26" i="9"/>
  <c r="H20" i="9"/>
  <c r="I20" i="9"/>
  <c r="H21" i="9"/>
  <c r="I21" i="9"/>
  <c r="H22" i="9"/>
  <c r="I22" i="9"/>
  <c r="H23" i="9"/>
  <c r="I23" i="9"/>
  <c r="H24" i="9"/>
  <c r="I24" i="9"/>
  <c r="H16" i="9"/>
  <c r="I16" i="9"/>
  <c r="H17" i="9"/>
  <c r="I17" i="9"/>
  <c r="H18" i="9"/>
  <c r="I18" i="9"/>
  <c r="H19" i="9"/>
  <c r="I19" i="9"/>
  <c r="H11" i="9"/>
  <c r="I11" i="9"/>
  <c r="H12" i="9"/>
  <c r="I12" i="9"/>
  <c r="H13" i="9"/>
  <c r="I13" i="9"/>
  <c r="H14" i="9"/>
  <c r="I14" i="9"/>
  <c r="H15" i="9"/>
  <c r="I15" i="9"/>
  <c r="H10" i="9"/>
  <c r="H9" i="9"/>
  <c r="H8" i="9"/>
  <c r="H7" i="9"/>
  <c r="H6" i="9"/>
  <c r="H5" i="9"/>
  <c r="H4" i="9"/>
  <c r="E80" i="6" l="1"/>
  <c r="E79" i="6"/>
  <c r="E38" i="6"/>
  <c r="E59" i="4" l="1"/>
  <c r="E52" i="4"/>
  <c r="E58" i="4"/>
  <c r="E57" i="4"/>
  <c r="E56" i="4"/>
  <c r="E55" i="4"/>
  <c r="E54" i="4"/>
  <c r="E53" i="4"/>
  <c r="E51" i="4"/>
  <c r="E50" i="4"/>
  <c r="E48" i="4"/>
  <c r="A3" i="10" s="1"/>
  <c r="H78" i="4"/>
  <c r="H60" i="4"/>
  <c r="F78" i="4"/>
  <c r="I26" i="9" s="1"/>
  <c r="F60" i="4"/>
  <c r="I10" i="9" s="1"/>
  <c r="H29" i="1" l="1"/>
  <c r="H12" i="1"/>
  <c r="H28" i="1" l="1"/>
  <c r="L26" i="1"/>
  <c r="L29" i="1"/>
  <c r="L28" i="1"/>
  <c r="L27" i="1"/>
  <c r="H27" i="1"/>
  <c r="H26" i="1"/>
  <c r="L11" i="1"/>
  <c r="H11" i="1"/>
  <c r="L10" i="1"/>
  <c r="H10" i="1"/>
  <c r="L9" i="1"/>
  <c r="H9" i="1"/>
  <c r="L8" i="1"/>
  <c r="H8" i="1"/>
  <c r="H31" i="1" l="1"/>
  <c r="H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3" authorId="0" shapeId="0" xr:uid="{D7185599-CACE-4D78-8D18-E7CA55BF2A3D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3" authorId="0" shapeId="0" xr:uid="{14FD4919-76FD-4C52-B506-0113075B522E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1" authorId="0" shapeId="0" xr:uid="{6C1F63D3-3C50-44CC-8E01-CF2E0E748409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3" authorId="0" shapeId="0" xr:uid="{202DEC48-FE8A-4627-84AA-0EEEB7653AE7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Antil Berrios Camila Alejandra</author>
  </authors>
  <commentList>
    <comment ref="B1" authorId="0" shapeId="0" xr:uid="{CDBA478B-1E37-4A46-B87A-689A8A6AC02B}">
      <text>
        <r>
          <rPr>
            <b/>
            <sz val="9"/>
            <color indexed="81"/>
            <rFont val="Tahoma"/>
            <family val="2"/>
          </rPr>
          <t>Antil Berrios Camila Alejandra:</t>
        </r>
        <r>
          <rPr>
            <sz val="9"/>
            <color indexed="81"/>
            <rFont val="Tahoma"/>
            <family val="2"/>
          </rPr>
          <t xml:space="preserve">
INDICAR SEMESTRE Y AÑO </t>
        </r>
      </text>
    </comment>
  </commentList>
</comments>
</file>

<file path=xl/sharedStrings.xml><?xml version="1.0" encoding="utf-8"?>
<sst xmlns="http://schemas.openxmlformats.org/spreadsheetml/2006/main" count="1516" uniqueCount="383">
  <si>
    <t>PRE_TIP_OP</t>
  </si>
  <si>
    <t>NUM_OPERACIONES</t>
  </si>
  <si>
    <t xml:space="preserve">FECHA REPORTE </t>
  </si>
  <si>
    <t>02/2024</t>
  </si>
  <si>
    <t xml:space="preserve">TIPO OPERACIÓN </t>
  </si>
  <si>
    <t>SUBTIPO DE OPERACIÓN</t>
  </si>
  <si>
    <t>NOMBRE CONTRAPARTE</t>
  </si>
  <si>
    <t>N° IDENTIFICACION CONTRAPARTE</t>
  </si>
  <si>
    <t>TIPO RELACION</t>
  </si>
  <si>
    <t>MONTO</t>
  </si>
  <si>
    <t>REAJUSTES E INTERESES</t>
  </si>
  <si>
    <t>CLP</t>
  </si>
  <si>
    <t>BANCO DEL ESTADO DE CHILE</t>
  </si>
  <si>
    <t xml:space="preserve">Pagos F. Arriendo </t>
  </si>
  <si>
    <t>Ag. Colocador</t>
  </si>
  <si>
    <t>M</t>
  </si>
  <si>
    <t>Deberá indicar si se trata de una operación o de un conjunto de operaciones exceptuadas por monto, sometidas a la política de habitualidad, exceptuadas por poseer al menos 95% de la contraparte, aprobadas por el directorio o aprobadas por la junta de accionistas.</t>
  </si>
  <si>
    <t xml:space="preserve">Tipo de operación </t>
  </si>
  <si>
    <t xml:space="preserve">Subtipo de operación </t>
  </si>
  <si>
    <t>En el caso de operaciones o de conjunto de operaciones aprobadas en virtud de la política de habitualidad, deberá indicar el subtipo de operación de acuerdo a dicha política.</t>
  </si>
  <si>
    <t>Todas aquellas operaciones y contratos con partes relacionadas que directa o indirectamente tengan por objeto el ejercicio y cumplimiento del giro social y actividades complementarias autorizadas por la Comisión para el Mercado Financiero, tales como: aportes y rescates; la compra venta y comercialización de fondos mutuos y fondos de inversión regidos por la Ley N° 20.712 y de cualquier otro fondo cuya fiscalización sea encomendada a la Comisión para el Mercado Financiero.</t>
  </si>
  <si>
    <t>La contratación de servicios para la distribución de los productos y fondos que administra la AGF.</t>
  </si>
  <si>
    <t>La celebración de contratos de mandatos y encargos</t>
  </si>
  <si>
    <t>La contratación y corretaje de seguros de todo tipo.</t>
  </si>
  <si>
    <t>El servicio de custodia de valores y de liquidación de las operaciones.</t>
  </si>
  <si>
    <t xml:space="preserve">La gestión de administración de cartera de terceros. </t>
  </si>
  <si>
    <t>La celebración de contratos de agente colocador.</t>
  </si>
  <si>
    <t>La contratación de servicios y asesorías en materias financieras, informáticas, contables, de auditoría, administrativas, tributarias legales y de marketing.</t>
  </si>
  <si>
    <t>A</t>
  </si>
  <si>
    <t>B</t>
  </si>
  <si>
    <t>C</t>
  </si>
  <si>
    <t xml:space="preserve">Una Operación </t>
  </si>
  <si>
    <t>Conjunto de operaciones</t>
  </si>
  <si>
    <t>Tipo de Relación</t>
  </si>
  <si>
    <t xml:space="preserve">1
</t>
  </si>
  <si>
    <t>D</t>
  </si>
  <si>
    <t>E</t>
  </si>
  <si>
    <t>F</t>
  </si>
  <si>
    <t>G</t>
  </si>
  <si>
    <t>H</t>
  </si>
  <si>
    <t>I</t>
  </si>
  <si>
    <t>J</t>
  </si>
  <si>
    <t>K</t>
  </si>
  <si>
    <t>Deberá señalar la naturaleza de la relación con la contraparte.</t>
  </si>
  <si>
    <t xml:space="preserve">Matriz </t>
  </si>
  <si>
    <t>Empresa del grupo</t>
  </si>
  <si>
    <t>La realización de toda clase de operaciones financieras con bancos y entidades financieras de cualquier naturaleza.</t>
  </si>
  <si>
    <t>La celebración de contratos de arrendamiento de bienes muebles y/o inmuebles necesarios para el desarrollo de las actividades de la Administradora.</t>
  </si>
  <si>
    <t>Las operaciones de bolsa, de compra y venta de acciones y de todo tipo de valores, moneda extranjera, derivados (forwards, swaps, opciones).</t>
  </si>
  <si>
    <t>Pagos Facturas Varias Bco. Estado</t>
  </si>
  <si>
    <t>Pagos Intereses Bol. Garantía</t>
  </si>
  <si>
    <t>Uso L. de Crédito Sept</t>
  </si>
  <si>
    <t>Uso L. de Crédito Oct</t>
  </si>
  <si>
    <t>Uso L. de Crédito Nov</t>
  </si>
  <si>
    <t>SEGUNDO SEMESTRE DE 2024 (PERÍODO COMPRENDIDO ENTRE EL 1 DE SEPTIEMBRE Y EL 31 DE DICIEMBRE)</t>
  </si>
  <si>
    <t>BANCOESTADO CORREDORES DE BOLSA S.A</t>
  </si>
  <si>
    <t>EG</t>
  </si>
  <si>
    <t>Comision Ag. Colocador</t>
  </si>
  <si>
    <t xml:space="preserve">Comision Intermedicion </t>
  </si>
  <si>
    <t>BANCO ESTADO CENTRO DE SERVICIOS S.A</t>
  </si>
  <si>
    <t>Sub- Ariendo Piso 9</t>
  </si>
  <si>
    <t>BNP PARIBAS BRASIL</t>
  </si>
  <si>
    <t>Custodia</t>
  </si>
  <si>
    <t>MONEDA DE LA OPERACIÓN</t>
  </si>
  <si>
    <t>GLOSA</t>
  </si>
  <si>
    <t>FECHA</t>
  </si>
  <si>
    <t>UF</t>
  </si>
  <si>
    <t>Pagos Tarjeta de Credito Corporativa</t>
  </si>
  <si>
    <t>Pagos Facturas Servicio Matriz y Tesoreria</t>
  </si>
  <si>
    <t>Comisión Línea de Crédito</t>
  </si>
  <si>
    <t>Comision LBTR</t>
  </si>
  <si>
    <t>USD</t>
  </si>
  <si>
    <t>IMPUESTO</t>
  </si>
  <si>
    <t>21/01/2025</t>
  </si>
  <si>
    <t>21/03/2025</t>
  </si>
  <si>
    <t>20/05/2025</t>
  </si>
  <si>
    <t>F/8813016 BANCO DEL ESTADO DE CHILE- ABRIL</t>
  </si>
  <si>
    <t>F/8813428 BANCO DEL ESTADO DE CHILE - MAYO</t>
  </si>
  <si>
    <t>F/8812398 BANCO DEL ESTADO DE CHILE - MARZO</t>
  </si>
  <si>
    <t>F/8811771 BANCO DEL ESTADO DE CHILE- FEBRERO</t>
  </si>
  <si>
    <t>F/8586520 BANCO DEL ESTADO DE CHILE- ENERO</t>
  </si>
  <si>
    <t>F/8586012 BANCO DEL ESTADO DE CHILE- DICIEMBRE</t>
  </si>
  <si>
    <t>16/06/2025</t>
  </si>
  <si>
    <t>12/02/2025</t>
  </si>
  <si>
    <t>23/04/2025</t>
  </si>
  <si>
    <t xml:space="preserve">Arriendo </t>
  </si>
  <si>
    <t>15/01/2025</t>
  </si>
  <si>
    <t>F/588939 BANCO DEL ESTADO DE CHILE- ENERO</t>
  </si>
  <si>
    <t>F/588962 BANCO DEL ESTADO DE CHILE- FEBRERO</t>
  </si>
  <si>
    <t>F/589032 BANCO DEL ESTADO DE CHILE- ABRIL</t>
  </si>
  <si>
    <t xml:space="preserve">F/709113 BANCO DEL ESTADO DE CHILE- JUNIO </t>
  </si>
  <si>
    <t>F/709082 BANCO DEL ESTADO DE CHILE- MAYO</t>
  </si>
  <si>
    <t>F/589000 BANCO DEL ESTADO DE CHILE- MARZO</t>
  </si>
  <si>
    <t>18/02/2025</t>
  </si>
  <si>
    <t>06/03/2025</t>
  </si>
  <si>
    <t>17/04/2025</t>
  </si>
  <si>
    <t>16/05/2025</t>
  </si>
  <si>
    <t>13/06/2025</t>
  </si>
  <si>
    <t>Exento</t>
  </si>
  <si>
    <t>Afecto</t>
  </si>
  <si>
    <t>Serv. Matriz UF 449,05667</t>
  </si>
  <si>
    <t xml:space="preserve">F/8586013 BANCO DEL ESTADO DE CHILE- ENERO </t>
  </si>
  <si>
    <t>F/8811772 BANCO DEL ESTADO DE CHILE- MARZO</t>
  </si>
  <si>
    <t>F/8812399 BANCO DEL ESTADO DE CHILE - ABRIL</t>
  </si>
  <si>
    <t>F/8813017 BANCO DEL ESTADO DE CHILE- MAYO</t>
  </si>
  <si>
    <t>F/8813431 BANCO DEL ESTADO DE CHILE - JUNIO</t>
  </si>
  <si>
    <t>12/06/2025</t>
  </si>
  <si>
    <t>F/8586521 BANCO DEL ESTADO DE CHILE- FEBRERO</t>
  </si>
  <si>
    <t>19/02/2025</t>
  </si>
  <si>
    <t>Serv. Tesoreria UF 541</t>
  </si>
  <si>
    <t>F/8586364 BANCO DEL ESTADO DE CHILE- ENERO</t>
  </si>
  <si>
    <t>F/8586776 BANCO DEL ESTADO DE CHILE- FEBRERO</t>
  </si>
  <si>
    <t>26/02/2025</t>
  </si>
  <si>
    <t>05/02/2025</t>
  </si>
  <si>
    <t>F/8811864 BANCO DEL ESTADO DE CHILE- MARZO</t>
  </si>
  <si>
    <t>28/03/2025</t>
  </si>
  <si>
    <t>F/8812296 BANCO DEL ESTADO DE CHILE- ABRIL</t>
  </si>
  <si>
    <t>F/8812972 BANCO DEL ESTADO DE CHILE- MAYO</t>
  </si>
  <si>
    <t>F/8813853 BANCO DEL ESTADO DE CHILE- JUNIO</t>
  </si>
  <si>
    <t>30/06/2025</t>
  </si>
  <si>
    <t>14/01/2025</t>
  </si>
  <si>
    <t>Comisión Línea De Crédito Intra Y O ver. Enero</t>
  </si>
  <si>
    <t>13/02/2025</t>
  </si>
  <si>
    <t>Comisión Línea De Crédito Intra Y O ver. Febrero</t>
  </si>
  <si>
    <t>26/03/2025</t>
  </si>
  <si>
    <t>17/06/2025</t>
  </si>
  <si>
    <t>Comisión Línea De Crédito Intra Y O ver. Marzo</t>
  </si>
  <si>
    <t>Comisión Línea De Crédito Intra Y O ver. Abril</t>
  </si>
  <si>
    <t>Comisión Línea De Crédito Intra Y O ver. Mayo</t>
  </si>
  <si>
    <t>Comisión Línea De Crédito Intra Y O ver. Junio</t>
  </si>
  <si>
    <t>03/01/2025</t>
  </si>
  <si>
    <t>Bex Cobro Arriendo Enero</t>
  </si>
  <si>
    <t>Bex Cobro Arriendo Febrero</t>
  </si>
  <si>
    <t>Bex Cobro Arriendo Marzo</t>
  </si>
  <si>
    <t>05/03/2025</t>
  </si>
  <si>
    <t>04/04/2025</t>
  </si>
  <si>
    <t>Bex Cobro Arriendo Abril</t>
  </si>
  <si>
    <t>06/05/2025</t>
  </si>
  <si>
    <t>Bex Cobro Arriendo Mayo</t>
  </si>
  <si>
    <t>Bex Cobro Arriendo Junio</t>
  </si>
  <si>
    <t>05/05/2025</t>
  </si>
  <si>
    <t>Arriendo</t>
  </si>
  <si>
    <t>F/1143405 BANCOESTADO S.A. CORREDORES DE BOLSA- DICIEMBRE</t>
  </si>
  <si>
    <t>04/02/2025</t>
  </si>
  <si>
    <t>F/1148597 BANCOESTADO SA CORREDORES DE BOLSA- ENERO</t>
  </si>
  <si>
    <t>04/03/2025</t>
  </si>
  <si>
    <t>F/1153356 BANCOESTADO SA CORREDORES DE BOLSA- FEBRERO</t>
  </si>
  <si>
    <t>F/1159083 BANCOESTADO SA CORREDORES DE BOLSA- MARZO</t>
  </si>
  <si>
    <t>03/04/2025</t>
  </si>
  <si>
    <t>04/06/2025</t>
  </si>
  <si>
    <t>F/1164867 BANCOESTADO SA CORREDORES DE BOLSA- ABRIL</t>
  </si>
  <si>
    <t>F/1171088 BANCOESTADO SA CORREDORES DE BOLSA- MAYO</t>
  </si>
  <si>
    <t>31/01/2025</t>
  </si>
  <si>
    <t>F/1148229 BANCOESTADO SA CORREDORES DE BOLSA- RF ENERO</t>
  </si>
  <si>
    <t>F/1152935 BANCOESTADO SA CORREDORES DE BOLSA- RF FEBRERO</t>
  </si>
  <si>
    <t>F/1158491 BANCOESTADO SA CORREDORES DE BOLSA- RF MARZO</t>
  </si>
  <si>
    <t xml:space="preserve">F/1148212 BANCOESTADO SA CORREDORES DE BOLSA- IIF ENERO </t>
  </si>
  <si>
    <t>F/1152934 BANCOESTADO SA CORREDORES DE BOLSA- IIF FEBRERO</t>
  </si>
  <si>
    <t>F/1158490 BANCOESTADO SA CORREDORES DE BOLSA- IIF MARZO</t>
  </si>
  <si>
    <t>F/1164163 BANCOESTADO SA CORREDORES DE BOLSA- IIF ABRIL</t>
  </si>
  <si>
    <t>F/1164164 BANCOESTADO SA CORREDORES DE BOLSA- RF ABRIL</t>
  </si>
  <si>
    <t>F/1170480 BANCOESTADO SA CORREDORES DE BOLSA- IIF MAYO</t>
  </si>
  <si>
    <t>F/1170481 BANCOESTADO SA CORREDORES DE BOLSA- RF MAYO</t>
  </si>
  <si>
    <t>F/1175568 BANCOESTADO SA CORREDORES DE BOLSA- IIF JUNIO</t>
  </si>
  <si>
    <t>F/1175569 BANCOESTADO SA CORREDORES DE BOLSA- RF JUNIO</t>
  </si>
  <si>
    <t>Comision Intermediacion</t>
  </si>
  <si>
    <t>20/01/2025</t>
  </si>
  <si>
    <t>28/01/2025</t>
  </si>
  <si>
    <t>30/01/2025</t>
  </si>
  <si>
    <t>Uso L. de Crédito- Enero</t>
  </si>
  <si>
    <t>Tasa 0,5367</t>
  </si>
  <si>
    <t>Uso L. de Crédito- Febrero</t>
  </si>
  <si>
    <t>Tasa 0,5383</t>
  </si>
  <si>
    <t>31/03/2025</t>
  </si>
  <si>
    <t>Uso L. de Crédito- Marzo</t>
  </si>
  <si>
    <t>07/04/2025</t>
  </si>
  <si>
    <t>10/04/2025</t>
  </si>
  <si>
    <t>14/04/2025</t>
  </si>
  <si>
    <t>21/04/2025</t>
  </si>
  <si>
    <t>Uso L. de Crédito- Abril</t>
  </si>
  <si>
    <t>07/05/2025</t>
  </si>
  <si>
    <t>26/05/2025</t>
  </si>
  <si>
    <t>27/05/2025</t>
  </si>
  <si>
    <t>28/05/2025</t>
  </si>
  <si>
    <t>Uso L. de Crédito- Mayo</t>
  </si>
  <si>
    <t>26/06/2025</t>
  </si>
  <si>
    <t>30/05/2025</t>
  </si>
  <si>
    <t>Uso L. de Crédito- Junio</t>
  </si>
  <si>
    <t xml:space="preserve"> Tasa 0,5341</t>
  </si>
  <si>
    <t>LBTR</t>
  </si>
  <si>
    <t>F/8586363 BANCO DEL ESTADO DE CHILE- DICIEMBRE</t>
  </si>
  <si>
    <t>F/8586773 BANCO DEL ESTADO DE CHILE- ENERO</t>
  </si>
  <si>
    <t>16/04/2025</t>
  </si>
  <si>
    <t>F/8811863 BANCO ESTADO DE CHILE COMISION LBTR- FEBRERO</t>
  </si>
  <si>
    <t>F/8812295 BANCO DEL ESTADO DE CHILE- MARZO</t>
  </si>
  <si>
    <t>F/8812970 BANCO DEL ESTADO DE CHILE- ABRIL</t>
  </si>
  <si>
    <t>F/8813851 BANCO DEL ESTADO DE CHILE- MAYO</t>
  </si>
  <si>
    <t>24/01/2025</t>
  </si>
  <si>
    <t>25/02/2025</t>
  </si>
  <si>
    <t>T/C Corporativa Enero</t>
  </si>
  <si>
    <t>T/C Corporativa Febrero</t>
  </si>
  <si>
    <t>T/C Corporativa Marzo</t>
  </si>
  <si>
    <t>T/C Corporativa Abril</t>
  </si>
  <si>
    <t>24/04/2025</t>
  </si>
  <si>
    <t>T/C Corporativa Mayo</t>
  </si>
  <si>
    <t>25/06/2025</t>
  </si>
  <si>
    <t>T/C Corporativa Junio</t>
  </si>
  <si>
    <t xml:space="preserve">Interes Bol. Garantias- Enero </t>
  </si>
  <si>
    <t>09/01/2025</t>
  </si>
  <si>
    <t>10/01/2025</t>
  </si>
  <si>
    <t>03/02/2025</t>
  </si>
  <si>
    <t>Comision por Administracion L. de Crédito</t>
  </si>
  <si>
    <t>Interes Bol. Garantias- Febrero</t>
  </si>
  <si>
    <t>10/02/2025</t>
  </si>
  <si>
    <t>03/03/2025</t>
  </si>
  <si>
    <t>10/03/2025</t>
  </si>
  <si>
    <t>Interes Bol. Garantias- Marzo</t>
  </si>
  <si>
    <t>11/03/2025</t>
  </si>
  <si>
    <t>01/04/2025</t>
  </si>
  <si>
    <t>Interes Bol. Garantias- Abril</t>
  </si>
  <si>
    <t>11/04/2025</t>
  </si>
  <si>
    <t>02/05/2025</t>
  </si>
  <si>
    <t>12/05/2025</t>
  </si>
  <si>
    <t>Interes Bol. Garantias- Mayo</t>
  </si>
  <si>
    <t>14/05/2025</t>
  </si>
  <si>
    <t>10/06/2025</t>
  </si>
  <si>
    <t>Interes Bol. Garantias- Junio</t>
  </si>
  <si>
    <t>02/01/2025</t>
  </si>
  <si>
    <t>BNP BRASIL SERVICIO ENE-2025 BR24120094 US$99,3 TC$949,52</t>
  </si>
  <si>
    <t>BNP BRASIL SERVICIO MAR-2025 BR25030101 US$105,23 TC$966,07</t>
  </si>
  <si>
    <t>BNP BRASIL SERVICIO ABRIL2025 BR25050024 US$110,68 TC$940,18</t>
  </si>
  <si>
    <t>BNP BRASIL SERVICIO MAYO-2025 BR25050108 US$109,93TC$936,36</t>
  </si>
  <si>
    <t>BNP BRASIL SERVICIO DIC-2024 BR24120094 US$94,21 TC$1012,36</t>
  </si>
  <si>
    <t>14/02/2025</t>
  </si>
  <si>
    <t>12/03/2025</t>
  </si>
  <si>
    <t>BNP BRASIL SERVICIO FEB-2025 BR25030024 US$102,24</t>
  </si>
  <si>
    <t>BNP BRASIL SERVICIO 2025 BR25020051 US$13.199,12 TC$931,75</t>
  </si>
  <si>
    <t>15/04/2025</t>
  </si>
  <si>
    <t>F/8813204 BANCOESTADO EDIS ABRIL</t>
  </si>
  <si>
    <t xml:space="preserve">Campañas </t>
  </si>
  <si>
    <t>F/8812462 BANCOESTADO EDIS MARZO</t>
  </si>
  <si>
    <t>F/8811941 BANCOESTADO EDIS FEBRERO</t>
  </si>
  <si>
    <t>F/8811359 BANCOESTADO EDIS ENERO</t>
  </si>
  <si>
    <t>28/02/2025</t>
  </si>
  <si>
    <t>30/04/2025</t>
  </si>
  <si>
    <t>F/8811945 BANCOESTADO SUBGERENCIAS RUF II</t>
  </si>
  <si>
    <t xml:space="preserve">Balnearios </t>
  </si>
  <si>
    <t>F/8750994 BANCO DEL ESTADO DE CHILE</t>
  </si>
  <si>
    <t>F/8812613 BANCOESTADO SUBGERENCIAS 1ER TRIMESTRE</t>
  </si>
  <si>
    <t>F/8813204 BANCOESTADO EDIS MAYO</t>
  </si>
  <si>
    <t>F/8586222 BANCO DEL ESTADO DE CHILE EDIS DIC</t>
  </si>
  <si>
    <t>F/8586224 BANCO DEL ESTADO DE CHILE SUBGERENCIAS 4TO TRIMESTRE 25</t>
  </si>
  <si>
    <t>17/03/2025</t>
  </si>
  <si>
    <t>29/05/2025</t>
  </si>
  <si>
    <t xml:space="preserve">F/8751012 BANCO DEL ESTADO DE CHILE </t>
  </si>
  <si>
    <t xml:space="preserve">F/8750948 BANCO DEL ESTADO DE CHILE </t>
  </si>
  <si>
    <t>F/8750979 BANCO DEL ESTADO DE CHILE /</t>
  </si>
  <si>
    <t>San Jorge</t>
  </si>
  <si>
    <t>F/8751010 BANCO DEL ESTADO DE CHILE</t>
  </si>
  <si>
    <t>F/8751101 BANCO DEL ESTADO DE CHILE</t>
  </si>
  <si>
    <t>BANCO DEL ESTADO DE CHILE S.A</t>
  </si>
  <si>
    <t>23/09/2024</t>
  </si>
  <si>
    <t>F/8583858 BANCOESTADO AGOSTO</t>
  </si>
  <si>
    <t>17/10/2024</t>
  </si>
  <si>
    <t>F/8584422 BANCOESTADO SEPTIEMBRE</t>
  </si>
  <si>
    <t>25/11/2024</t>
  </si>
  <si>
    <t>F/8584936 BANCOESTADO OCTUBRE</t>
  </si>
  <si>
    <t>11/12/2024</t>
  </si>
  <si>
    <t xml:space="preserve">F/8585306 BANCOESTADO NOVIEMBRE </t>
  </si>
  <si>
    <t>24/09/2024</t>
  </si>
  <si>
    <t>F/413823 BANCOESTADO ARR. Sept.</t>
  </si>
  <si>
    <t>10/11/2024</t>
  </si>
  <si>
    <t>F/413836 BANCOESTADO ARR. Oct.</t>
  </si>
  <si>
    <t>12/12/2024</t>
  </si>
  <si>
    <t>F/588907 BANCOESTADO ARR. Dic.</t>
  </si>
  <si>
    <t>23/08/2024</t>
  </si>
  <si>
    <t>PAGO T/C CORPORATIVA AGOSTO</t>
  </si>
  <si>
    <t>25/09/2024</t>
  </si>
  <si>
    <t>PAGO T/C CORPORATIVA SEPTIEMBRE</t>
  </si>
  <si>
    <t>24/10/2024</t>
  </si>
  <si>
    <t>PAGO T/C CORPORATIVA OCTUBRE</t>
  </si>
  <si>
    <t>22/11/2024</t>
  </si>
  <si>
    <t>PAGO T/C CORPORATIVA NOVIEMBRE</t>
  </si>
  <si>
    <t>12/09/2024</t>
  </si>
  <si>
    <t>F/8362000 BANCOESTADO BALNEAREO TOME</t>
  </si>
  <si>
    <t>05/09/2024</t>
  </si>
  <si>
    <t xml:space="preserve">F/8361980 BANCOESTADO TALLER AGENTES </t>
  </si>
  <si>
    <t>04/09/2024</t>
  </si>
  <si>
    <t>F/8362011 BANCOESTADO BALNEAREO EL QUISCO</t>
  </si>
  <si>
    <t>F/8362015 BANCOESTADO APORTE AFG FIESTA REGIONAL</t>
  </si>
  <si>
    <t>30/09/2024</t>
  </si>
  <si>
    <t xml:space="preserve">F/8362002 BANCOESTADO CONSUMO </t>
  </si>
  <si>
    <t>29/08/2024</t>
  </si>
  <si>
    <t>F/8229491 BANCOESTADO CAMPAÑA EDIS JULIO</t>
  </si>
  <si>
    <t>01/08/2024</t>
  </si>
  <si>
    <t>F/8361919 BANCOESTADO ARRIENDO SALON FACTURADO EN AGOSTO- PAGADO OCTUBRE</t>
  </si>
  <si>
    <t>05/11/2024</t>
  </si>
  <si>
    <t>F/8362016 BANCOESTADO BALNEAREO B. INGLESA</t>
  </si>
  <si>
    <t>27/09/2024</t>
  </si>
  <si>
    <t>F/8584072 BANCOESTADO CAMPAÑA EDIS AGOSTO Y MAYORISTA</t>
  </si>
  <si>
    <t>29/10/2024</t>
  </si>
  <si>
    <t>F/8584615 BANCOESTADO TALLER SUBGERENCIAS</t>
  </si>
  <si>
    <t>F/8584614 BANCOESTADO CAMPAÑA EDIS SEPTIEMBRE</t>
  </si>
  <si>
    <t>09/12/2024</t>
  </si>
  <si>
    <t>F/8362271 BANCOESTADO TALLER AGENTES</t>
  </si>
  <si>
    <t>28/11/2024</t>
  </si>
  <si>
    <t>F/8585028 BANCOESTADO CAMPAÑA EDIS OCTUBRE</t>
  </si>
  <si>
    <t>17/12/2024</t>
  </si>
  <si>
    <t>F/8750814 BANCOESTADO BALNEAREO VILLARRICA</t>
  </si>
  <si>
    <t>F/8583816 BANCOESTADO TESORERIA SEPTIEMBRE (UF 541)</t>
  </si>
  <si>
    <t>F/8583857 BANCOESTADO SERVICIOS MATRIZ SEPTIEMBRE (UF 449,05667)</t>
  </si>
  <si>
    <t>F/ 8584425 BANCOESTADO SERVICIO TESORERIA OCTUBRE (UF 541)</t>
  </si>
  <si>
    <t>F/8584421 BANCOESTADO  SERVICIOS MATRIZ OCTUBRE  (UF 449,05667)</t>
  </si>
  <si>
    <t>14/11/2024</t>
  </si>
  <si>
    <t>F/8584845 BANCOESTADO TESORERIA NOVIEMBRE 2024 (UF 541)</t>
  </si>
  <si>
    <t>F/8584937 BANCOESTADO SERVICIO MATRIZ NOVIEMBRE  (UF 449,05667)</t>
  </si>
  <si>
    <t>16/12/2024</t>
  </si>
  <si>
    <t>F/8585340 BANCOESTADO SERVICIO TESORERIA DICIEMBRE  (UF 541)</t>
  </si>
  <si>
    <t>F/8585310 BANCOESTADOS SERVICIOS MATRIZ DICIEMBRE  (UF 449,05667)</t>
  </si>
  <si>
    <t>INTERESES BOLETAS EN GARANTIA SEPTIEMBRE (33 BOL)</t>
  </si>
  <si>
    <t>INTERESES BOLETAS EN GARANTIA OCTUBRE (31 BOL)</t>
  </si>
  <si>
    <t>INTERESES BOLETAS EN GARANTIA NOVIEMBRE (31 BOL)</t>
  </si>
  <si>
    <t>INTERESES BOLETAS EN GARANTIA DICIEMBRE (31 BOL)</t>
  </si>
  <si>
    <t>13/09/2024</t>
  </si>
  <si>
    <t>26/09/2024</t>
  </si>
  <si>
    <t>03/10/2024</t>
  </si>
  <si>
    <t>04/10/2024</t>
  </si>
  <si>
    <t>22/10/2024</t>
  </si>
  <si>
    <t>25/10/2024</t>
  </si>
  <si>
    <t>28/10/2024</t>
  </si>
  <si>
    <t>04/11/2024</t>
  </si>
  <si>
    <t>07/11/2024</t>
  </si>
  <si>
    <t>12/11/2024</t>
  </si>
  <si>
    <t>Comisión Línea de Crédito Intra y Over. Sept</t>
  </si>
  <si>
    <t>Comisión Línea de Crédito Intra y Over. Oct.</t>
  </si>
  <si>
    <t>Comisión Línea de Crédito Intra y Over. Nov</t>
  </si>
  <si>
    <t>30/12/2024</t>
  </si>
  <si>
    <t>Comisión Línea de Crédito Intra y Over. Dic.</t>
  </si>
  <si>
    <t>F/8583814 BANCO DEL ESTADO DE CHILE LBTR AGOSTO</t>
  </si>
  <si>
    <t>F/8584424  BANCO DEL ESTADO DE CHILE LBTR SEPTIEMBRE</t>
  </si>
  <si>
    <t>13/11/2024</t>
  </si>
  <si>
    <t>F/8584824  BANCO DEL ESTADO DE CHILE LBTR OCTUBRE</t>
  </si>
  <si>
    <t>F/8585339 BANCO DEL ESTADO DE CHILE LBTR NOVIEMBRE</t>
  </si>
  <si>
    <t>02/10/2024</t>
  </si>
  <si>
    <t>BECH, COMISION LINEA DE CREDITO</t>
  </si>
  <si>
    <t>BECH - GASTOS BANCARIOS</t>
  </si>
  <si>
    <t>03/12/2024</t>
  </si>
  <si>
    <t>GASTOS BANCARIOS CTA CTES FM BECH</t>
  </si>
  <si>
    <t xml:space="preserve">F/1122494 BANCOESTADO S A CORREDORES COMISION INTERMEDIACION IF AGOSTO </t>
  </si>
  <si>
    <t xml:space="preserve">F/1122495 BANCOESTADO S A CORREDORES INTERMEDIACION RF AGOSTO </t>
  </si>
  <si>
    <t>F/1126648 BANCOESTADO S A CORREDORES COMISION INTERNMEDIACION IF SEPTIEMBRE</t>
  </si>
  <si>
    <t>F/1126649 BANCOESTADO S A CORREDORES COMISION INTERMEDIACION RF SEPTIEMBRE</t>
  </si>
  <si>
    <t>F/1131456 BANCOESTADO S A CORREDORES COMISION INTERMEDIACION RF OCTUBRE</t>
  </si>
  <si>
    <t>F/1131455 BANCOESTADO S A CORREDORES COMISION INTERNMEDIACION IF OCTUBRE</t>
  </si>
  <si>
    <t>F/1138118 BANCOESTADO S A CORREDORES COMISION INTERNMEDIACION IF NOVIEMBRE</t>
  </si>
  <si>
    <t>F/1138119 BANCOESTADO S A CORREDORES COMISION INTERMEDIACION RF NOVIEMBRE</t>
  </si>
  <si>
    <t>F/1122809 BANCOESTADO S A CORREDORES AGENTE COLOCADOR AGOSTO</t>
  </si>
  <si>
    <t>F/1127097 BANCOESTADO S A CORREDORES AGENTE COLOCADOR SEPTIEMBRE</t>
  </si>
  <si>
    <t>F/1131832 BANCOESTADO S A CORREDORES AGENTE COLOCADOR OCTUBRE</t>
  </si>
  <si>
    <t>F/1138399 BANCOESTADO S A CORREDORES AGENTE COLOCADOR NOVIEMBRE</t>
  </si>
  <si>
    <t>BEX COBRO ARRIENDO SEPTIEMBRE</t>
  </si>
  <si>
    <t>BEX - COBRO ARRIENDO Y GASTOS OCTUBRE</t>
  </si>
  <si>
    <t>BEX COBRO ARRIENDO NOVIEMBRE</t>
  </si>
  <si>
    <t>BEX COBRO ARRIENDO DICIEMBRE</t>
  </si>
  <si>
    <t>CETIP FEES (29,61 USD)/ SELIC FEES (0,31 USD )/ SAFEKEEPING (76,53 USD) NOVIEMBRE 2024</t>
  </si>
  <si>
    <t>CETIP FEES (19,04 USD)/ SAFEKEEPING (81,24 USD) OCTUBRE 2024</t>
  </si>
  <si>
    <t>REPORTE DE OPERACIONES CON PARTES RELACIONADAS</t>
  </si>
  <si>
    <t xml:space="preserve">TIPO DE OPERACIÓN </t>
  </si>
  <si>
    <t>NOMBRE O RAZÓN SOCIAL CONTRAPARTE</t>
  </si>
  <si>
    <t>N° IDENTIFICACIÓN CONTRAPARTE</t>
  </si>
  <si>
    <t>TIPO DE RELACIÓN</t>
  </si>
  <si>
    <t>MONTO TOTAL INVOLUCRADO</t>
  </si>
  <si>
    <t>PRECIO OPERACIÓN</t>
  </si>
  <si>
    <t>MONEDA OPERACIÓN</t>
  </si>
  <si>
    <t>N° DE OPERACIONES</t>
  </si>
  <si>
    <t>Información de carácter estratégico</t>
  </si>
  <si>
    <t>REPORTE AGREGADO DE OPERACIONES CON PARTES RELACIONADAS POR MONTOS INDIVIDUALES INFERIORES A 1000 UF</t>
  </si>
  <si>
    <t>CANTIDAD DE OPERACIONES</t>
  </si>
  <si>
    <t>Reporte Agregado</t>
  </si>
  <si>
    <t>01/2025</t>
  </si>
  <si>
    <t>Uso L. de Crédito No pactada- Abril</t>
  </si>
  <si>
    <t>Tasa 0,8349</t>
  </si>
  <si>
    <t>PRIMER SEMESTRE DE 2025 (PERÍODO COMPRENDIDO ENTRE EL 1 DE ENERO Y EL 30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</si>
</sst>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* #,##0_ ;_ * \-#,##0_ ;_ * &quot;-&quot;??_ ;_ @_ "/>
    <numFmt numFmtId="165" formatCode="_-* #,##0_-;\-* #,##0_-;_-* &quot;-&quot;??_-;_-@_-"/>
    <numFmt numFmtId="166" formatCode="_ &quot;$&quot;* #,##0_ ;_ &quot;$&quot;* \-#,##0_ ;_ &quot;$&quot;* &quot;-&quot;??_ ;_ @_ "/>
    <numFmt numFmtId="167" formatCode="_-* #,##0.00_-;\-* #,##0.00_-;_-* &quot;-&quot;??_-;_-@_-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theme="1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1" fillId="0" borderId="0">
      <alignment vertical="top"/>
    </xf>
    <xf numFmtId="4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174">
    <xf numFmtId="0" fontId="0" fillId="0" borderId="0" xfId="0"/>
    <xf numFmtId="49" fontId="7" fillId="0" borderId="0" xfId="0" applyNumberFormat="1" applyFont="1"/>
    <xf numFmtId="0" fontId="5" fillId="0" borderId="0" xfId="0" applyFont="1" applyAlignment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/>
    <xf numFmtId="164" fontId="7" fillId="0" borderId="12" xfId="1" applyNumberFormat="1" applyFont="1" applyFill="1" applyBorder="1" applyAlignment="1" applyProtection="1"/>
    <xf numFmtId="164" fontId="5" fillId="0" borderId="12" xfId="0" applyNumberFormat="1" applyFont="1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1" applyNumberFormat="1" applyFont="1" applyFill="1"/>
    <xf numFmtId="164" fontId="5" fillId="0" borderId="0" xfId="1" applyNumberFormat="1" applyFont="1" applyFill="1"/>
    <xf numFmtId="49" fontId="5" fillId="0" borderId="14" xfId="0" applyNumberFormat="1" applyFont="1" applyBorder="1" applyAlignment="1">
      <alignment horizontal="center"/>
    </xf>
    <xf numFmtId="0" fontId="5" fillId="0" borderId="15" xfId="0" applyFont="1" applyBorder="1"/>
    <xf numFmtId="166" fontId="7" fillId="0" borderId="12" xfId="3" applyNumberFormat="1" applyFont="1" applyFill="1" applyBorder="1" applyAlignment="1" applyProtection="1"/>
    <xf numFmtId="166" fontId="5" fillId="0" borderId="12" xfId="3" applyNumberFormat="1" applyFont="1" applyFill="1" applyBorder="1"/>
    <xf numFmtId="164" fontId="5" fillId="0" borderId="0" xfId="1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7" fillId="0" borderId="8" xfId="0" applyNumberFormat="1" applyFont="1" applyBorder="1"/>
    <xf numFmtId="0" fontId="5" fillId="0" borderId="0" xfId="0" applyFont="1" applyAlignment="1">
      <alignment horizontal="center"/>
    </xf>
    <xf numFmtId="166" fontId="5" fillId="0" borderId="0" xfId="3" applyNumberFormat="1" applyFont="1" applyFill="1"/>
    <xf numFmtId="0" fontId="8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6" fontId="6" fillId="0" borderId="25" xfId="3" applyNumberFormat="1" applyFont="1" applyFill="1" applyBorder="1" applyAlignment="1">
      <alignment horizontal="center"/>
    </xf>
    <xf numFmtId="164" fontId="6" fillId="0" borderId="25" xfId="1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0" xfId="0" applyFont="1"/>
    <xf numFmtId="49" fontId="5" fillId="0" borderId="27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166" fontId="5" fillId="0" borderId="13" xfId="3" applyNumberFormat="1" applyFont="1" applyFill="1" applyBorder="1"/>
    <xf numFmtId="0" fontId="5" fillId="0" borderId="2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3" xfId="0" applyNumberFormat="1" applyFont="1" applyBorder="1"/>
    <xf numFmtId="49" fontId="5" fillId="0" borderId="8" xfId="0" applyNumberFormat="1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3" xfId="0" applyFont="1" applyBorder="1"/>
    <xf numFmtId="164" fontId="4" fillId="0" borderId="0" xfId="2" applyNumberFormat="1" applyFont="1" applyFill="1" applyBorder="1" applyAlignment="1" applyProtection="1"/>
    <xf numFmtId="0" fontId="8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65" fontId="12" fillId="0" borderId="5" xfId="9" applyNumberFormat="1" applyFont="1" applyFill="1" applyBorder="1"/>
    <xf numFmtId="49" fontId="5" fillId="0" borderId="4" xfId="0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49" fontId="7" fillId="0" borderId="3" xfId="0" applyNumberFormat="1" applyFont="1" applyBorder="1"/>
    <xf numFmtId="165" fontId="12" fillId="0" borderId="2" xfId="9" applyNumberFormat="1" applyFont="1" applyFill="1" applyBorder="1"/>
    <xf numFmtId="165" fontId="12" fillId="0" borderId="0" xfId="9" applyNumberFormat="1" applyFont="1" applyFill="1" applyBorder="1"/>
    <xf numFmtId="0" fontId="6" fillId="0" borderId="10" xfId="0" applyFont="1" applyBorder="1" applyAlignment="1">
      <alignment horizontal="center"/>
    </xf>
    <xf numFmtId="166" fontId="6" fillId="0" borderId="10" xfId="3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164" fontId="7" fillId="0" borderId="2" xfId="1" applyNumberFormat="1" applyFont="1" applyFill="1" applyBorder="1" applyAlignment="1" applyProtection="1">
      <alignment vertical="center"/>
    </xf>
    <xf numFmtId="49" fontId="0" fillId="0" borderId="8" xfId="0" applyNumberFormat="1" applyBorder="1"/>
    <xf numFmtId="165" fontId="5" fillId="0" borderId="0" xfId="0" applyNumberFormat="1" applyFont="1"/>
    <xf numFmtId="0" fontId="5" fillId="0" borderId="0" xfId="0" applyFont="1" applyAlignment="1">
      <alignment horizontal="left"/>
    </xf>
    <xf numFmtId="165" fontId="5" fillId="0" borderId="5" xfId="0" applyNumberFormat="1" applyFont="1" applyBorder="1"/>
    <xf numFmtId="164" fontId="5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/>
    <xf numFmtId="164" fontId="5" fillId="0" borderId="2" xfId="1" applyNumberFormat="1" applyFont="1" applyFill="1" applyBorder="1"/>
    <xf numFmtId="14" fontId="5" fillId="0" borderId="7" xfId="0" applyNumberFormat="1" applyFont="1" applyBorder="1" applyAlignment="1">
      <alignment horizontal="center"/>
    </xf>
    <xf numFmtId="164" fontId="5" fillId="0" borderId="0" xfId="1" applyNumberFormat="1" applyFont="1" applyFill="1" applyBorder="1"/>
    <xf numFmtId="164" fontId="7" fillId="0" borderId="2" xfId="1" applyNumberFormat="1" applyFont="1" applyFill="1" applyBorder="1" applyAlignment="1" applyProtection="1"/>
    <xf numFmtId="164" fontId="5" fillId="0" borderId="5" xfId="1" applyNumberFormat="1" applyFont="1" applyFill="1" applyBorder="1"/>
    <xf numFmtId="164" fontId="5" fillId="0" borderId="0" xfId="0" applyNumberFormat="1" applyFont="1"/>
    <xf numFmtId="43" fontId="5" fillId="0" borderId="0" xfId="0" applyNumberFormat="1" applyFont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6" fontId="6" fillId="2" borderId="10" xfId="3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12" fillId="0" borderId="2" xfId="9" applyNumberFormat="1" applyFont="1" applyBorder="1"/>
    <xf numFmtId="165" fontId="12" fillId="0" borderId="0" xfId="9" applyNumberFormat="1" applyFont="1" applyBorder="1"/>
    <xf numFmtId="165" fontId="12" fillId="0" borderId="5" xfId="9" applyNumberFormat="1" applyFont="1" applyBorder="1"/>
    <xf numFmtId="164" fontId="7" fillId="2" borderId="0" xfId="1" applyNumberFormat="1" applyFont="1" applyFill="1" applyBorder="1" applyAlignment="1" applyProtection="1"/>
    <xf numFmtId="164" fontId="5" fillId="0" borderId="2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7" fillId="2" borderId="2" xfId="1" applyNumberFormat="1" applyFont="1" applyFill="1" applyBorder="1" applyAlignment="1" applyProtection="1"/>
    <xf numFmtId="164" fontId="7" fillId="2" borderId="5" xfId="1" applyNumberFormat="1" applyFont="1" applyFill="1" applyBorder="1" applyAlignment="1" applyProtection="1"/>
    <xf numFmtId="14" fontId="5" fillId="2" borderId="1" xfId="0" applyNumberFormat="1" applyFont="1" applyFill="1" applyBorder="1" applyAlignment="1">
      <alignment horizontal="center"/>
    </xf>
    <xf numFmtId="164" fontId="5" fillId="0" borderId="2" xfId="1" applyNumberFormat="1" applyFont="1" applyBorder="1"/>
    <xf numFmtId="164" fontId="5" fillId="0" borderId="0" xfId="1" applyNumberFormat="1" applyFont="1" applyBorder="1"/>
    <xf numFmtId="164" fontId="5" fillId="0" borderId="5" xfId="1" applyNumberFormat="1" applyFont="1" applyBorder="1"/>
    <xf numFmtId="44" fontId="5" fillId="0" borderId="13" xfId="3" applyFont="1" applyFill="1" applyBorder="1"/>
    <xf numFmtId="0" fontId="5" fillId="0" borderId="28" xfId="0" applyFont="1" applyBorder="1" applyAlignment="1">
      <alignment horizontal="center"/>
    </xf>
    <xf numFmtId="44" fontId="5" fillId="0" borderId="12" xfId="3" applyFont="1" applyFill="1" applyBorder="1"/>
    <xf numFmtId="0" fontId="5" fillId="0" borderId="15" xfId="0" applyFont="1" applyBorder="1" applyAlignment="1">
      <alignment horizontal="center"/>
    </xf>
    <xf numFmtId="44" fontId="7" fillId="0" borderId="12" xfId="3" applyFont="1" applyFill="1" applyBorder="1" applyAlignment="1" applyProtection="1"/>
    <xf numFmtId="49" fontId="5" fillId="0" borderId="32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4" xfId="0" applyFont="1" applyBorder="1"/>
    <xf numFmtId="166" fontId="5" fillId="0" borderId="34" xfId="3" applyNumberFormat="1" applyFont="1" applyFill="1" applyBorder="1"/>
    <xf numFmtId="44" fontId="5" fillId="0" borderId="34" xfId="3" applyFont="1" applyFill="1" applyBorder="1"/>
    <xf numFmtId="0" fontId="5" fillId="0" borderId="33" xfId="0" applyFont="1" applyBorder="1"/>
    <xf numFmtId="0" fontId="5" fillId="0" borderId="3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vertical="center"/>
    </xf>
    <xf numFmtId="166" fontId="6" fillId="0" borderId="24" xfId="13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6" fontId="5" fillId="0" borderId="32" xfId="13" applyNumberFormat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vertical="center"/>
    </xf>
    <xf numFmtId="165" fontId="12" fillId="4" borderId="0" xfId="9" applyNumberFormat="1" applyFont="1" applyFill="1" applyBorder="1"/>
    <xf numFmtId="164" fontId="5" fillId="4" borderId="2" xfId="1" applyNumberFormat="1" applyFont="1" applyFill="1" applyBorder="1" applyAlignment="1">
      <alignment vertical="center"/>
    </xf>
    <xf numFmtId="164" fontId="6" fillId="4" borderId="2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vertical="center"/>
    </xf>
    <xf numFmtId="164" fontId="6" fillId="4" borderId="0" xfId="1" applyNumberFormat="1" applyFont="1" applyFill="1" applyBorder="1" applyAlignment="1">
      <alignment horizontal="center"/>
    </xf>
    <xf numFmtId="165" fontId="12" fillId="4" borderId="5" xfId="9" applyNumberFormat="1" applyFont="1" applyFill="1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49" fontId="5" fillId="0" borderId="38" xfId="0" applyNumberFormat="1" applyFont="1" applyBorder="1" applyAlignment="1">
      <alignment horizontal="center"/>
    </xf>
    <xf numFmtId="44" fontId="7" fillId="0" borderId="34" xfId="3" applyFont="1" applyFill="1" applyBorder="1" applyAlignment="1" applyProtection="1"/>
    <xf numFmtId="166" fontId="0" fillId="0" borderId="0" xfId="0" applyNumberFormat="1"/>
    <xf numFmtId="49" fontId="5" fillId="0" borderId="39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0" xfId="0" applyFont="1" applyBorder="1"/>
    <xf numFmtId="166" fontId="5" fillId="0" borderId="40" xfId="3" applyNumberFormat="1" applyFont="1" applyFill="1" applyBorder="1"/>
    <xf numFmtId="44" fontId="5" fillId="0" borderId="40" xfId="3" applyFont="1" applyFill="1" applyBorder="1"/>
    <xf numFmtId="0" fontId="5" fillId="0" borderId="4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30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</cellXfs>
  <cellStyles count="19">
    <cellStyle name="Millares" xfId="1" builtinId="3"/>
    <cellStyle name="Millares [0] 2" xfId="7" xr:uid="{00000000-0005-0000-0000-000033000000}"/>
    <cellStyle name="Millares [0] 2 2" xfId="15" xr:uid="{00000000-0005-0000-0000-000033000000}"/>
    <cellStyle name="Millares 2" xfId="2" xr:uid="{0965C727-C65E-40EE-B86E-88162C6D9607}"/>
    <cellStyle name="Millares 2 2" xfId="12" xr:uid="{0965C727-C65E-40EE-B86E-88162C6D9607}"/>
    <cellStyle name="Millares 3" xfId="5" xr:uid="{00000000-0005-0000-0000-000032000000}"/>
    <cellStyle name="Millares 3 2" xfId="14" xr:uid="{00000000-0005-0000-0000-000032000000}"/>
    <cellStyle name="Millares 4" xfId="9" xr:uid="{00000000-0005-0000-0000-000036000000}"/>
    <cellStyle name="Millares 4 2" xfId="17" xr:uid="{00000000-0005-0000-0000-000036000000}"/>
    <cellStyle name="Millares 5" xfId="8" xr:uid="{00000000-0005-0000-0000-000037000000}"/>
    <cellStyle name="Millares 5 2" xfId="16" xr:uid="{00000000-0005-0000-0000-000037000000}"/>
    <cellStyle name="Millares 6" xfId="10" xr:uid="{00000000-0005-0000-0000-000038000000}"/>
    <cellStyle name="Millares 6 2" xfId="18" xr:uid="{00000000-0005-0000-0000-000038000000}"/>
    <cellStyle name="Millares 7" xfId="11" xr:uid="{00000000-0005-0000-0000-000037000000}"/>
    <cellStyle name="Moneda" xfId="3" builtinId="4"/>
    <cellStyle name="Moneda 2" xfId="13" xr:uid="{00000000-0005-0000-0000-00003E000000}"/>
    <cellStyle name="Normal" xfId="0" builtinId="0"/>
    <cellStyle name="Normal 2" xfId="6" xr:uid="{00000000-0005-0000-0000-00002F000000}"/>
    <cellStyle name="Normal 3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0DE71-FD32-4C53-9C24-ABE432D7E43D}">
  <dimension ref="B1:S32"/>
  <sheetViews>
    <sheetView showGridLines="0" topLeftCell="D1" zoomScaleNormal="100" workbookViewId="0">
      <selection activeCell="H31" sqref="H31"/>
    </sheetView>
  </sheetViews>
  <sheetFormatPr baseColWidth="10" defaultColWidth="11.453125" defaultRowHeight="12.5" x14ac:dyDescent="0.25"/>
  <cols>
    <col min="1" max="1" width="1.81640625" style="4" customWidth="1"/>
    <col min="2" max="2" width="17.453125" style="4" bestFit="1" customWidth="1"/>
    <col min="3" max="3" width="17.26953125" style="36" customWidth="1"/>
    <col min="4" max="4" width="23.54296875" style="4" bestFit="1" customWidth="1"/>
    <col min="5" max="5" width="29.26953125" style="4" customWidth="1"/>
    <col min="6" max="6" width="33.1796875" style="4" customWidth="1"/>
    <col min="7" max="7" width="15" style="4" customWidth="1"/>
    <col min="8" max="8" width="16.1796875" style="37" customWidth="1"/>
    <col min="9" max="9" width="24.26953125" style="4" customWidth="1"/>
    <col min="10" max="11" width="11.453125" style="4" customWidth="1"/>
    <col min="12" max="12" width="19.26953125" style="4" customWidth="1"/>
    <col min="13" max="13" width="50.453125" style="4" customWidth="1"/>
    <col min="14" max="14" width="28" style="4" customWidth="1"/>
    <col min="15" max="15" width="30.26953125" style="4" customWidth="1"/>
    <col min="16" max="16384" width="11.453125" style="4"/>
  </cols>
  <sheetData>
    <row r="1" spans="2:14" ht="13" thickBot="1" x14ac:dyDescent="0.3"/>
    <row r="2" spans="2:14" ht="13" thickBot="1" x14ac:dyDescent="0.3">
      <c r="B2" s="148" t="s">
        <v>54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2:14" s="43" customFormat="1" ht="13" thickBot="1" x14ac:dyDescent="0.3">
      <c r="B3" s="38" t="s">
        <v>2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  <c r="I3" s="41" t="s">
        <v>10</v>
      </c>
      <c r="J3" s="39" t="s">
        <v>0</v>
      </c>
      <c r="K3" s="39" t="s">
        <v>63</v>
      </c>
      <c r="L3" s="39" t="s">
        <v>1</v>
      </c>
      <c r="M3" s="42" t="s">
        <v>64</v>
      </c>
    </row>
    <row r="4" spans="2:14" x14ac:dyDescent="0.25">
      <c r="B4" s="44" t="s">
        <v>3</v>
      </c>
      <c r="C4" s="45">
        <v>1</v>
      </c>
      <c r="D4" s="45" t="s">
        <v>30</v>
      </c>
      <c r="E4" s="46" t="s">
        <v>12</v>
      </c>
      <c r="F4" s="46">
        <v>970300007</v>
      </c>
      <c r="G4" s="45" t="s">
        <v>15</v>
      </c>
      <c r="H4" s="47">
        <v>572926345</v>
      </c>
      <c r="I4" s="46">
        <v>0</v>
      </c>
      <c r="J4" s="46">
        <v>0</v>
      </c>
      <c r="K4" s="45" t="s">
        <v>11</v>
      </c>
      <c r="L4" s="45">
        <v>1</v>
      </c>
      <c r="M4" s="48" t="s">
        <v>14</v>
      </c>
    </row>
    <row r="5" spans="2:14" x14ac:dyDescent="0.25">
      <c r="B5" s="24" t="s">
        <v>3</v>
      </c>
      <c r="C5" s="6">
        <v>1</v>
      </c>
      <c r="D5" s="6" t="s">
        <v>30</v>
      </c>
      <c r="E5" s="7" t="s">
        <v>12</v>
      </c>
      <c r="F5" s="7">
        <v>970300007</v>
      </c>
      <c r="G5" s="6" t="s">
        <v>15</v>
      </c>
      <c r="H5" s="27">
        <v>559294171</v>
      </c>
      <c r="I5" s="7">
        <v>0</v>
      </c>
      <c r="J5" s="7">
        <v>0</v>
      </c>
      <c r="K5" s="6" t="s">
        <v>11</v>
      </c>
      <c r="L5" s="6">
        <v>1</v>
      </c>
      <c r="M5" s="49" t="s">
        <v>14</v>
      </c>
    </row>
    <row r="6" spans="2:14" x14ac:dyDescent="0.25">
      <c r="B6" s="24" t="s">
        <v>3</v>
      </c>
      <c r="C6" s="6">
        <v>1</v>
      </c>
      <c r="D6" s="6" t="s">
        <v>30</v>
      </c>
      <c r="E6" s="7" t="s">
        <v>12</v>
      </c>
      <c r="F6" s="7">
        <v>970300007</v>
      </c>
      <c r="G6" s="6" t="s">
        <v>15</v>
      </c>
      <c r="H6" s="26">
        <v>580492271</v>
      </c>
      <c r="I6" s="7">
        <v>0</v>
      </c>
      <c r="J6" s="7">
        <v>0</v>
      </c>
      <c r="K6" s="6" t="s">
        <v>11</v>
      </c>
      <c r="L6" s="6">
        <v>1</v>
      </c>
      <c r="M6" s="49" t="s">
        <v>14</v>
      </c>
    </row>
    <row r="7" spans="2:14" x14ac:dyDescent="0.25">
      <c r="B7" s="24" t="s">
        <v>3</v>
      </c>
      <c r="C7" s="6">
        <v>1</v>
      </c>
      <c r="D7" s="6" t="s">
        <v>30</v>
      </c>
      <c r="E7" s="7" t="s">
        <v>12</v>
      </c>
      <c r="F7" s="7">
        <v>970300007</v>
      </c>
      <c r="G7" s="6" t="s">
        <v>15</v>
      </c>
      <c r="H7" s="26">
        <v>563177395</v>
      </c>
      <c r="I7" s="7">
        <v>0</v>
      </c>
      <c r="J7" s="7">
        <v>0</v>
      </c>
      <c r="K7" s="6" t="s">
        <v>11</v>
      </c>
      <c r="L7" s="6">
        <v>1</v>
      </c>
      <c r="M7" s="49" t="s">
        <v>14</v>
      </c>
      <c r="N7" s="1"/>
    </row>
    <row r="8" spans="2:14" s="2" customFormat="1" ht="18" customHeight="1" x14ac:dyDescent="0.25">
      <c r="B8" s="24" t="s">
        <v>3</v>
      </c>
      <c r="C8" s="6">
        <v>2</v>
      </c>
      <c r="D8" s="6" t="s">
        <v>42</v>
      </c>
      <c r="E8" s="7" t="s">
        <v>12</v>
      </c>
      <c r="F8" s="7">
        <v>970300007</v>
      </c>
      <c r="G8" s="6" t="s">
        <v>15</v>
      </c>
      <c r="H8" s="26">
        <f>SUM('Detalle al 30.06'!E8:E13)</f>
        <v>32054846</v>
      </c>
      <c r="I8" s="7">
        <v>0</v>
      </c>
      <c r="J8" s="7">
        <v>0</v>
      </c>
      <c r="K8" s="6" t="s">
        <v>11</v>
      </c>
      <c r="L8" s="6">
        <f>+COUNT('Detalle al 30.06'!E8:E13)</f>
        <v>6</v>
      </c>
      <c r="M8" s="49" t="s">
        <v>13</v>
      </c>
    </row>
    <row r="9" spans="2:14" x14ac:dyDescent="0.25">
      <c r="B9" s="24" t="s">
        <v>3</v>
      </c>
      <c r="C9" s="6">
        <v>2</v>
      </c>
      <c r="D9" s="6" t="s">
        <v>37</v>
      </c>
      <c r="E9" s="7" t="s">
        <v>12</v>
      </c>
      <c r="F9" s="7">
        <v>970300007</v>
      </c>
      <c r="G9" s="6" t="s">
        <v>15</v>
      </c>
      <c r="H9" s="26">
        <f>+SUM('Detalle al 30.06'!E14:E19)</f>
        <v>2905425</v>
      </c>
      <c r="I9" s="7">
        <v>0</v>
      </c>
      <c r="J9" s="7">
        <v>0</v>
      </c>
      <c r="K9" s="6" t="s">
        <v>11</v>
      </c>
      <c r="L9" s="6">
        <f>+COUNT('Detalle al 30.06'!E14:E19)</f>
        <v>6</v>
      </c>
      <c r="M9" s="49" t="s">
        <v>67</v>
      </c>
    </row>
    <row r="10" spans="2:14" x14ac:dyDescent="0.25">
      <c r="B10" s="24" t="s">
        <v>3</v>
      </c>
      <c r="C10" s="6">
        <v>2</v>
      </c>
      <c r="D10" s="6" t="s">
        <v>37</v>
      </c>
      <c r="E10" s="7" t="s">
        <v>12</v>
      </c>
      <c r="F10" s="7">
        <v>970300007</v>
      </c>
      <c r="G10" s="6" t="s">
        <v>15</v>
      </c>
      <c r="H10" s="26">
        <f>SUM('Detalle al 30.06'!E20:E34)</f>
        <v>125298665</v>
      </c>
      <c r="I10" s="7">
        <v>0</v>
      </c>
      <c r="J10" s="7">
        <v>0</v>
      </c>
      <c r="K10" s="6" t="s">
        <v>11</v>
      </c>
      <c r="L10" s="6">
        <f>COUNT('Detalle al 30.06'!E20:E34)</f>
        <v>15</v>
      </c>
      <c r="M10" s="25" t="s">
        <v>49</v>
      </c>
    </row>
    <row r="11" spans="2:14" x14ac:dyDescent="0.25">
      <c r="B11" s="24" t="s">
        <v>3</v>
      </c>
      <c r="C11" s="6">
        <v>2</v>
      </c>
      <c r="D11" s="6" t="s">
        <v>36</v>
      </c>
      <c r="E11" s="7" t="s">
        <v>12</v>
      </c>
      <c r="F11" s="7">
        <v>970300007</v>
      </c>
      <c r="G11" s="6" t="s">
        <v>15</v>
      </c>
      <c r="H11" s="26">
        <f>SUM('Detalle al 30.06'!E35:E46)</f>
        <v>274870511</v>
      </c>
      <c r="I11" s="7">
        <v>0</v>
      </c>
      <c r="J11" s="7">
        <v>0</v>
      </c>
      <c r="K11" s="6" t="s">
        <v>66</v>
      </c>
      <c r="L11" s="6">
        <f>COUNT('Detalle al 30.06'!E35:E46)</f>
        <v>12</v>
      </c>
      <c r="M11" s="25" t="s">
        <v>68</v>
      </c>
    </row>
    <row r="12" spans="2:14" x14ac:dyDescent="0.25">
      <c r="B12" s="24" t="s">
        <v>3</v>
      </c>
      <c r="C12" s="6">
        <v>2</v>
      </c>
      <c r="D12" s="6" t="s">
        <v>37</v>
      </c>
      <c r="E12" s="7" t="s">
        <v>12</v>
      </c>
      <c r="F12" s="7">
        <v>970300007</v>
      </c>
      <c r="G12" s="6" t="s">
        <v>15</v>
      </c>
      <c r="H12" s="27" t="e">
        <f>SUM('Detalle al 30.06'!#REF!)</f>
        <v>#REF!</v>
      </c>
      <c r="I12" s="7">
        <v>0</v>
      </c>
      <c r="J12" s="7">
        <v>0</v>
      </c>
      <c r="K12" s="6" t="s">
        <v>11</v>
      </c>
      <c r="L12" s="6">
        <v>126</v>
      </c>
      <c r="M12" s="25" t="s">
        <v>50</v>
      </c>
    </row>
    <row r="13" spans="2:14" x14ac:dyDescent="0.25">
      <c r="B13" s="24" t="s">
        <v>3</v>
      </c>
      <c r="C13" s="6">
        <v>1</v>
      </c>
      <c r="D13" s="6" t="s">
        <v>37</v>
      </c>
      <c r="E13" s="7" t="s">
        <v>12</v>
      </c>
      <c r="F13" s="7">
        <v>970300007</v>
      </c>
      <c r="G13" s="6" t="s">
        <v>15</v>
      </c>
      <c r="H13" s="27">
        <v>3793851141</v>
      </c>
      <c r="I13" s="8">
        <v>2071062</v>
      </c>
      <c r="J13" s="7">
        <v>0</v>
      </c>
      <c r="K13" s="6" t="s">
        <v>11</v>
      </c>
      <c r="L13" s="6">
        <v>1</v>
      </c>
      <c r="M13" s="25" t="s">
        <v>51</v>
      </c>
    </row>
    <row r="14" spans="2:14" x14ac:dyDescent="0.25">
      <c r="B14" s="24" t="s">
        <v>3</v>
      </c>
      <c r="C14" s="6">
        <v>1</v>
      </c>
      <c r="D14" s="6" t="s">
        <v>37</v>
      </c>
      <c r="E14" s="7" t="s">
        <v>12</v>
      </c>
      <c r="F14" s="7">
        <v>970300007</v>
      </c>
      <c r="G14" s="6" t="s">
        <v>15</v>
      </c>
      <c r="H14" s="27">
        <v>3226770468</v>
      </c>
      <c r="I14" s="8">
        <v>587165</v>
      </c>
      <c r="J14" s="7">
        <v>0</v>
      </c>
      <c r="K14" s="6" t="s">
        <v>11</v>
      </c>
      <c r="L14" s="6">
        <v>1</v>
      </c>
      <c r="M14" s="25" t="s">
        <v>51</v>
      </c>
    </row>
    <row r="15" spans="2:14" x14ac:dyDescent="0.25">
      <c r="B15" s="24" t="s">
        <v>3</v>
      </c>
      <c r="C15" s="6">
        <v>1</v>
      </c>
      <c r="D15" s="6" t="s">
        <v>37</v>
      </c>
      <c r="E15" s="7" t="s">
        <v>12</v>
      </c>
      <c r="F15" s="7">
        <v>970300007</v>
      </c>
      <c r="G15" s="6" t="s">
        <v>15</v>
      </c>
      <c r="H15" s="27">
        <v>609653309</v>
      </c>
      <c r="I15" s="9">
        <v>110937</v>
      </c>
      <c r="J15" s="7">
        <v>0</v>
      </c>
      <c r="K15" s="6" t="s">
        <v>11</v>
      </c>
      <c r="L15" s="6">
        <v>1</v>
      </c>
      <c r="M15" s="25" t="s">
        <v>51</v>
      </c>
    </row>
    <row r="16" spans="2:14" x14ac:dyDescent="0.25">
      <c r="B16" s="24" t="s">
        <v>3</v>
      </c>
      <c r="C16" s="6">
        <v>1</v>
      </c>
      <c r="D16" s="6" t="s">
        <v>37</v>
      </c>
      <c r="E16" s="7" t="s">
        <v>12</v>
      </c>
      <c r="F16" s="7">
        <v>970300007</v>
      </c>
      <c r="G16" s="6" t="s">
        <v>15</v>
      </c>
      <c r="H16" s="27">
        <v>1002483327</v>
      </c>
      <c r="I16" s="9">
        <v>182419</v>
      </c>
      <c r="J16" s="7">
        <v>0</v>
      </c>
      <c r="K16" s="6" t="s">
        <v>11</v>
      </c>
      <c r="L16" s="6">
        <v>1</v>
      </c>
      <c r="M16" s="25" t="s">
        <v>52</v>
      </c>
    </row>
    <row r="17" spans="2:19" x14ac:dyDescent="0.25">
      <c r="B17" s="24" t="s">
        <v>3</v>
      </c>
      <c r="C17" s="6">
        <v>1</v>
      </c>
      <c r="D17" s="6" t="s">
        <v>37</v>
      </c>
      <c r="E17" s="7" t="s">
        <v>12</v>
      </c>
      <c r="F17" s="7">
        <v>970300007</v>
      </c>
      <c r="G17" s="6" t="s">
        <v>15</v>
      </c>
      <c r="H17" s="27">
        <v>2051681002</v>
      </c>
      <c r="I17" s="9">
        <v>1120014</v>
      </c>
      <c r="J17" s="7">
        <v>0</v>
      </c>
      <c r="K17" s="6" t="s">
        <v>11</v>
      </c>
      <c r="L17" s="6">
        <v>1</v>
      </c>
      <c r="M17" s="25" t="s">
        <v>52</v>
      </c>
    </row>
    <row r="18" spans="2:19" x14ac:dyDescent="0.25">
      <c r="B18" s="24" t="s">
        <v>3</v>
      </c>
      <c r="C18" s="6">
        <v>1</v>
      </c>
      <c r="D18" s="6" t="s">
        <v>37</v>
      </c>
      <c r="E18" s="7" t="s">
        <v>12</v>
      </c>
      <c r="F18" s="7">
        <v>970300007</v>
      </c>
      <c r="G18" s="6" t="s">
        <v>15</v>
      </c>
      <c r="H18" s="27">
        <v>3770764653</v>
      </c>
      <c r="I18" s="9">
        <v>686153</v>
      </c>
      <c r="J18" s="7">
        <v>0</v>
      </c>
      <c r="K18" s="6" t="s">
        <v>11</v>
      </c>
      <c r="L18" s="6">
        <v>1</v>
      </c>
      <c r="M18" s="25" t="s">
        <v>52</v>
      </c>
    </row>
    <row r="19" spans="2:19" x14ac:dyDescent="0.25">
      <c r="B19" s="24" t="s">
        <v>3</v>
      </c>
      <c r="C19" s="6">
        <v>1</v>
      </c>
      <c r="D19" s="6" t="s">
        <v>37</v>
      </c>
      <c r="E19" s="7" t="s">
        <v>12</v>
      </c>
      <c r="F19" s="7">
        <v>970300007</v>
      </c>
      <c r="G19" s="6" t="s">
        <v>15</v>
      </c>
      <c r="H19" s="27">
        <v>2098502889</v>
      </c>
      <c r="I19" s="9">
        <v>1145574</v>
      </c>
      <c r="J19" s="7">
        <v>0</v>
      </c>
      <c r="K19" s="6" t="s">
        <v>11</v>
      </c>
      <c r="L19" s="6">
        <v>1</v>
      </c>
      <c r="M19" s="25" t="s">
        <v>52</v>
      </c>
    </row>
    <row r="20" spans="2:19" x14ac:dyDescent="0.25">
      <c r="B20" s="24" t="s">
        <v>3</v>
      </c>
      <c r="C20" s="6">
        <v>1</v>
      </c>
      <c r="D20" s="6" t="s">
        <v>37</v>
      </c>
      <c r="E20" s="7" t="s">
        <v>12</v>
      </c>
      <c r="F20" s="7">
        <v>970300007</v>
      </c>
      <c r="G20" s="6" t="s">
        <v>15</v>
      </c>
      <c r="H20" s="27">
        <v>5795833485</v>
      </c>
      <c r="I20" s="9">
        <v>1054648</v>
      </c>
      <c r="J20" s="7">
        <v>0</v>
      </c>
      <c r="K20" s="6" t="s">
        <v>11</v>
      </c>
      <c r="L20" s="6">
        <v>1</v>
      </c>
      <c r="M20" s="25" t="s">
        <v>52</v>
      </c>
    </row>
    <row r="21" spans="2:19" x14ac:dyDescent="0.25">
      <c r="B21" s="24" t="s">
        <v>3</v>
      </c>
      <c r="C21" s="6">
        <v>1</v>
      </c>
      <c r="D21" s="6" t="s">
        <v>37</v>
      </c>
      <c r="E21" s="7" t="s">
        <v>12</v>
      </c>
      <c r="F21" s="7">
        <v>970300007</v>
      </c>
      <c r="G21" s="6" t="s">
        <v>15</v>
      </c>
      <c r="H21" s="27">
        <v>13919262651</v>
      </c>
      <c r="I21" s="9">
        <v>2532842</v>
      </c>
      <c r="J21" s="7">
        <v>0</v>
      </c>
      <c r="K21" s="6" t="s">
        <v>11</v>
      </c>
      <c r="L21" s="6">
        <v>1</v>
      </c>
      <c r="M21" s="25" t="s">
        <v>53</v>
      </c>
    </row>
    <row r="22" spans="2:19" x14ac:dyDescent="0.25">
      <c r="B22" s="24" t="s">
        <v>3</v>
      </c>
      <c r="C22" s="6">
        <v>1</v>
      </c>
      <c r="D22" s="6" t="s">
        <v>37</v>
      </c>
      <c r="E22" s="7" t="s">
        <v>12</v>
      </c>
      <c r="F22" s="7">
        <v>970300007</v>
      </c>
      <c r="G22" s="6" t="s">
        <v>15</v>
      </c>
      <c r="H22" s="27">
        <v>268237687</v>
      </c>
      <c r="I22" s="9">
        <v>47988</v>
      </c>
      <c r="J22" s="7">
        <v>0</v>
      </c>
      <c r="K22" s="6" t="s">
        <v>11</v>
      </c>
      <c r="L22" s="6">
        <v>1</v>
      </c>
      <c r="M22" s="25" t="s">
        <v>53</v>
      </c>
    </row>
    <row r="23" spans="2:19" x14ac:dyDescent="0.25">
      <c r="B23" s="24" t="s">
        <v>3</v>
      </c>
      <c r="C23" s="6">
        <v>1</v>
      </c>
      <c r="D23" s="6" t="s">
        <v>37</v>
      </c>
      <c r="E23" s="7" t="s">
        <v>12</v>
      </c>
      <c r="F23" s="7">
        <v>970300007</v>
      </c>
      <c r="G23" s="6" t="s">
        <v>15</v>
      </c>
      <c r="H23" s="27">
        <v>156232000</v>
      </c>
      <c r="I23" s="9">
        <v>27950</v>
      </c>
      <c r="J23" s="7">
        <v>0</v>
      </c>
      <c r="K23" s="6" t="s">
        <v>11</v>
      </c>
      <c r="L23" s="6">
        <v>1</v>
      </c>
      <c r="M23" s="25" t="s">
        <v>53</v>
      </c>
    </row>
    <row r="24" spans="2:19" x14ac:dyDescent="0.25">
      <c r="B24" s="24" t="s">
        <v>3</v>
      </c>
      <c r="C24" s="6">
        <v>1</v>
      </c>
      <c r="D24" s="6" t="s">
        <v>37</v>
      </c>
      <c r="E24" s="7" t="s">
        <v>12</v>
      </c>
      <c r="F24" s="7">
        <v>970300007</v>
      </c>
      <c r="G24" s="6" t="s">
        <v>15</v>
      </c>
      <c r="H24" s="27">
        <v>6757241892</v>
      </c>
      <c r="I24" s="9">
        <v>1208871</v>
      </c>
      <c r="J24" s="7">
        <v>0</v>
      </c>
      <c r="K24" s="6" t="s">
        <v>11</v>
      </c>
      <c r="L24" s="6">
        <v>1</v>
      </c>
      <c r="M24" s="25" t="s">
        <v>53</v>
      </c>
    </row>
    <row r="25" spans="2:19" x14ac:dyDescent="0.25">
      <c r="B25" s="24" t="s">
        <v>3</v>
      </c>
      <c r="C25" s="6">
        <v>1</v>
      </c>
      <c r="D25" s="6" t="s">
        <v>37</v>
      </c>
      <c r="E25" s="7" t="s">
        <v>12</v>
      </c>
      <c r="F25" s="7">
        <v>970300007</v>
      </c>
      <c r="G25" s="6" t="s">
        <v>15</v>
      </c>
      <c r="H25" s="27">
        <f>30000000*4</f>
        <v>120000000</v>
      </c>
      <c r="I25" s="7">
        <v>0</v>
      </c>
      <c r="J25" s="7">
        <v>0</v>
      </c>
      <c r="K25" s="6" t="s">
        <v>11</v>
      </c>
      <c r="L25" s="6">
        <v>1</v>
      </c>
      <c r="M25" s="25" t="s">
        <v>69</v>
      </c>
    </row>
    <row r="26" spans="2:19" x14ac:dyDescent="0.25">
      <c r="B26" s="24" t="s">
        <v>3</v>
      </c>
      <c r="C26" s="6">
        <v>2</v>
      </c>
      <c r="D26" s="6" t="s">
        <v>37</v>
      </c>
      <c r="E26" s="7" t="s">
        <v>12</v>
      </c>
      <c r="F26" s="7">
        <v>970300007</v>
      </c>
      <c r="G26" s="6" t="s">
        <v>15</v>
      </c>
      <c r="H26" s="27">
        <f>SUM('Detalle al 30.06'!E86:E96)</f>
        <v>55396297</v>
      </c>
      <c r="I26" s="7">
        <v>0</v>
      </c>
      <c r="J26" s="7">
        <v>0</v>
      </c>
      <c r="K26" s="6" t="s">
        <v>11</v>
      </c>
      <c r="L26" s="6">
        <f>COUNT('Detalle al 30.06'!E86:E96)</f>
        <v>11</v>
      </c>
      <c r="M26" s="25" t="s">
        <v>70</v>
      </c>
    </row>
    <row r="27" spans="2:19" x14ac:dyDescent="0.25">
      <c r="B27" s="24" t="s">
        <v>3</v>
      </c>
      <c r="C27" s="6">
        <v>2</v>
      </c>
      <c r="D27" s="6" t="s">
        <v>40</v>
      </c>
      <c r="E27" s="7" t="s">
        <v>55</v>
      </c>
      <c r="F27" s="7">
        <v>965643303</v>
      </c>
      <c r="G27" s="6" t="s">
        <v>56</v>
      </c>
      <c r="H27" s="27">
        <f>SUM('Detalle al 30.06'!E97:E108)</f>
        <v>128000370</v>
      </c>
      <c r="I27" s="7">
        <v>0</v>
      </c>
      <c r="J27" s="7">
        <v>0</v>
      </c>
      <c r="K27" s="6" t="s">
        <v>11</v>
      </c>
      <c r="L27" s="6">
        <f>COUNT('Detalle al 30.06'!E97:E108)</f>
        <v>12</v>
      </c>
      <c r="M27" s="25" t="s">
        <v>58</v>
      </c>
      <c r="N27" s="23"/>
      <c r="O27"/>
      <c r="P27"/>
      <c r="Q27"/>
      <c r="R27"/>
      <c r="S27" s="22"/>
    </row>
    <row r="28" spans="2:19" x14ac:dyDescent="0.25">
      <c r="B28" s="24" t="s">
        <v>3</v>
      </c>
      <c r="C28" s="6">
        <v>2</v>
      </c>
      <c r="D28" s="6" t="s">
        <v>30</v>
      </c>
      <c r="E28" s="7" t="s">
        <v>55</v>
      </c>
      <c r="F28" s="7">
        <v>965643303</v>
      </c>
      <c r="G28" s="6" t="s">
        <v>56</v>
      </c>
      <c r="H28" s="27">
        <f>SUM('Detalle al 30.06'!E109:E114)</f>
        <v>9736853</v>
      </c>
      <c r="I28" s="7">
        <v>0</v>
      </c>
      <c r="J28" s="7">
        <v>0</v>
      </c>
      <c r="K28" s="6" t="s">
        <v>11</v>
      </c>
      <c r="L28" s="6">
        <f>COUNT('Detalle al 30.06'!E109:E114)</f>
        <v>6</v>
      </c>
      <c r="M28" s="25" t="s">
        <v>57</v>
      </c>
    </row>
    <row r="29" spans="2:19" x14ac:dyDescent="0.25">
      <c r="B29" s="24" t="s">
        <v>3</v>
      </c>
      <c r="C29" s="6">
        <v>2</v>
      </c>
      <c r="D29" s="6" t="s">
        <v>42</v>
      </c>
      <c r="E29" s="7" t="s">
        <v>59</v>
      </c>
      <c r="F29" s="7">
        <v>995788802</v>
      </c>
      <c r="G29" s="6" t="s">
        <v>56</v>
      </c>
      <c r="H29" s="27">
        <f>SUM('Detalle al 30.06'!E115:E120)</f>
        <v>16060010</v>
      </c>
      <c r="I29" s="7">
        <v>0</v>
      </c>
      <c r="J29" s="7">
        <v>0</v>
      </c>
      <c r="K29" s="6" t="s">
        <v>66</v>
      </c>
      <c r="L29" s="6">
        <f>COUNT('Detalle al 30.06'!E115:E120)</f>
        <v>6</v>
      </c>
      <c r="M29" s="25" t="s">
        <v>60</v>
      </c>
      <c r="N29" s="23"/>
      <c r="O29"/>
      <c r="P29"/>
      <c r="Q29"/>
      <c r="R29"/>
      <c r="S29" s="22"/>
    </row>
    <row r="30" spans="2:19" x14ac:dyDescent="0.25">
      <c r="B30" s="24" t="s">
        <v>3</v>
      </c>
      <c r="C30" s="6">
        <v>2</v>
      </c>
      <c r="D30" s="6" t="s">
        <v>41</v>
      </c>
      <c r="E30" s="7" t="s">
        <v>61</v>
      </c>
      <c r="F30" s="7">
        <v>555555555</v>
      </c>
      <c r="G30" s="6" t="s">
        <v>56</v>
      </c>
      <c r="H30" s="27">
        <v>203267.27250000002</v>
      </c>
      <c r="I30" s="7">
        <v>0</v>
      </c>
      <c r="J30" s="7">
        <v>0</v>
      </c>
      <c r="K30" s="6" t="s">
        <v>71</v>
      </c>
      <c r="L30" s="6">
        <v>2</v>
      </c>
      <c r="M30" s="25" t="s">
        <v>62</v>
      </c>
      <c r="N30" s="23"/>
      <c r="O30"/>
      <c r="P30"/>
      <c r="Q30"/>
      <c r="R30"/>
      <c r="S30" s="22"/>
    </row>
    <row r="31" spans="2:19" x14ac:dyDescent="0.25">
      <c r="C31" s="4"/>
      <c r="D31" s="36"/>
      <c r="H31" s="37" t="e">
        <f>SUM(H4:H30)</f>
        <v>#REF!</v>
      </c>
    </row>
    <row r="32" spans="2:19" x14ac:dyDescent="0.25">
      <c r="C32" s="4"/>
      <c r="D32" s="36"/>
    </row>
  </sheetData>
  <mergeCells count="1">
    <mergeCell ref="B2:M2"/>
  </mergeCells>
  <pageMargins left="0.7" right="0.7" top="0.75" bottom="0.75" header="0.3" footer="0.3"/>
  <pageSetup paperSize="9" orientation="portrait" horizontalDpi="1200" verticalDpi="1200" r:id="rId1"/>
  <headerFooter>
    <oddFooter>&amp;L_x000D_&amp;1#&amp;"Calibri"&amp;10&amp;K000000 Interna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777A-CBFC-476D-9ECE-CB2DF937EA2E}">
  <dimension ref="B1:L19"/>
  <sheetViews>
    <sheetView showGridLines="0" workbookViewId="0">
      <selection activeCell="A2" sqref="A2:A62"/>
    </sheetView>
  </sheetViews>
  <sheetFormatPr baseColWidth="10" defaultColWidth="11.453125" defaultRowHeight="12.5" x14ac:dyDescent="0.25"/>
  <cols>
    <col min="1" max="1" width="1.453125" style="4" customWidth="1"/>
    <col min="2" max="2" width="17.453125" style="4" bestFit="1" customWidth="1"/>
    <col min="3" max="3" width="17.26953125" style="36" customWidth="1"/>
    <col min="4" max="4" width="23.54296875" style="4" bestFit="1" customWidth="1"/>
    <col min="5" max="5" width="29.26953125" style="4" customWidth="1"/>
    <col min="6" max="6" width="33.1796875" style="4" customWidth="1"/>
    <col min="7" max="7" width="15" style="4" customWidth="1"/>
    <col min="8" max="8" width="16.1796875" style="37" customWidth="1"/>
    <col min="9" max="9" width="23" style="4" bestFit="1" customWidth="1"/>
    <col min="10" max="10" width="35.1796875" style="4" bestFit="1" customWidth="1"/>
    <col min="11" max="11" width="11.453125" style="4"/>
    <col min="12" max="12" width="19.26953125" style="4" customWidth="1"/>
    <col min="13" max="13" width="50.453125" style="4" customWidth="1"/>
    <col min="14" max="14" width="28" style="4" customWidth="1"/>
    <col min="15" max="15" width="30.26953125" style="4" customWidth="1"/>
    <col min="16" max="16384" width="11.453125" style="4"/>
  </cols>
  <sheetData>
    <row r="1" spans="2:12" ht="13" thickBot="1" x14ac:dyDescent="0.3">
      <c r="B1" s="148" t="s">
        <v>366</v>
      </c>
      <c r="C1" s="149"/>
      <c r="D1" s="149"/>
      <c r="E1" s="149"/>
      <c r="F1" s="149"/>
      <c r="G1" s="149"/>
      <c r="H1" s="149"/>
      <c r="I1" s="149"/>
      <c r="J1" s="149"/>
      <c r="K1" s="149"/>
      <c r="L1" s="150"/>
    </row>
    <row r="2" spans="2:12" ht="13" thickBot="1" x14ac:dyDescent="0.3">
      <c r="B2" s="148" t="s">
        <v>54</v>
      </c>
      <c r="C2" s="149"/>
      <c r="D2" s="149"/>
      <c r="E2" s="149"/>
      <c r="F2" s="149"/>
      <c r="G2" s="149"/>
      <c r="H2" s="149"/>
      <c r="I2" s="149"/>
      <c r="J2" s="149"/>
      <c r="K2" s="149"/>
      <c r="L2" s="150"/>
    </row>
    <row r="3" spans="2:12" ht="13" thickBot="1" x14ac:dyDescent="0.3">
      <c r="B3" s="38" t="s">
        <v>2</v>
      </c>
      <c r="C3" s="39" t="s">
        <v>367</v>
      </c>
      <c r="D3" s="39" t="s">
        <v>5</v>
      </c>
      <c r="E3" s="39" t="s">
        <v>368</v>
      </c>
      <c r="F3" s="39" t="s">
        <v>369</v>
      </c>
      <c r="G3" s="39" t="s">
        <v>370</v>
      </c>
      <c r="H3" s="40" t="s">
        <v>371</v>
      </c>
      <c r="I3" s="41" t="s">
        <v>10</v>
      </c>
      <c r="J3" s="39" t="s">
        <v>372</v>
      </c>
      <c r="K3" s="39" t="s">
        <v>373</v>
      </c>
      <c r="L3" s="42" t="s">
        <v>374</v>
      </c>
    </row>
    <row r="4" spans="2:12" x14ac:dyDescent="0.25">
      <c r="B4" s="44" t="s">
        <v>3</v>
      </c>
      <c r="C4" s="45">
        <v>2</v>
      </c>
      <c r="D4" s="45" t="s">
        <v>30</v>
      </c>
      <c r="E4" s="46" t="s">
        <v>12</v>
      </c>
      <c r="F4" s="46">
        <v>970300007</v>
      </c>
      <c r="G4" s="45" t="s">
        <v>15</v>
      </c>
      <c r="H4" s="47">
        <v>572926345</v>
      </c>
      <c r="I4" s="111">
        <v>0</v>
      </c>
      <c r="J4" s="46" t="s">
        <v>375</v>
      </c>
      <c r="K4" s="45" t="s">
        <v>11</v>
      </c>
      <c r="L4" s="112">
        <v>1</v>
      </c>
    </row>
    <row r="5" spans="2:12" x14ac:dyDescent="0.25">
      <c r="B5" s="24" t="s">
        <v>3</v>
      </c>
      <c r="C5" s="45">
        <v>2</v>
      </c>
      <c r="D5" s="6" t="s">
        <v>30</v>
      </c>
      <c r="E5" s="7" t="s">
        <v>12</v>
      </c>
      <c r="F5" s="7">
        <v>970300007</v>
      </c>
      <c r="G5" s="6" t="s">
        <v>15</v>
      </c>
      <c r="H5" s="27">
        <v>559294171</v>
      </c>
      <c r="I5" s="113">
        <v>0</v>
      </c>
      <c r="J5" s="46" t="s">
        <v>375</v>
      </c>
      <c r="K5" s="6" t="s">
        <v>11</v>
      </c>
      <c r="L5" s="114">
        <v>1</v>
      </c>
    </row>
    <row r="6" spans="2:12" x14ac:dyDescent="0.25">
      <c r="B6" s="24" t="s">
        <v>3</v>
      </c>
      <c r="C6" s="45">
        <v>2</v>
      </c>
      <c r="D6" s="6" t="s">
        <v>30</v>
      </c>
      <c r="E6" s="7" t="s">
        <v>12</v>
      </c>
      <c r="F6" s="7">
        <v>970300007</v>
      </c>
      <c r="G6" s="6" t="s">
        <v>15</v>
      </c>
      <c r="H6" s="26">
        <v>580492271</v>
      </c>
      <c r="I6" s="113">
        <v>0</v>
      </c>
      <c r="J6" s="46" t="s">
        <v>375</v>
      </c>
      <c r="K6" s="6" t="s">
        <v>11</v>
      </c>
      <c r="L6" s="114">
        <v>1</v>
      </c>
    </row>
    <row r="7" spans="2:12" x14ac:dyDescent="0.25">
      <c r="B7" s="24" t="s">
        <v>3</v>
      </c>
      <c r="C7" s="45">
        <v>2</v>
      </c>
      <c r="D7" s="6" t="s">
        <v>30</v>
      </c>
      <c r="E7" s="7" t="s">
        <v>12</v>
      </c>
      <c r="F7" s="7">
        <v>970300007</v>
      </c>
      <c r="G7" s="6" t="s">
        <v>15</v>
      </c>
      <c r="H7" s="26">
        <v>563177395</v>
      </c>
      <c r="I7" s="113">
        <v>0</v>
      </c>
      <c r="J7" s="46" t="s">
        <v>375</v>
      </c>
      <c r="K7" s="6" t="s">
        <v>11</v>
      </c>
      <c r="L7" s="114">
        <v>1</v>
      </c>
    </row>
    <row r="8" spans="2:12" x14ac:dyDescent="0.25">
      <c r="B8" s="24" t="s">
        <v>3</v>
      </c>
      <c r="C8" s="45">
        <v>2</v>
      </c>
      <c r="D8" s="6" t="s">
        <v>37</v>
      </c>
      <c r="E8" s="7" t="s">
        <v>12</v>
      </c>
      <c r="F8" s="7">
        <v>970300007</v>
      </c>
      <c r="G8" s="6" t="s">
        <v>15</v>
      </c>
      <c r="H8" s="27">
        <v>3793851141</v>
      </c>
      <c r="I8" s="115">
        <v>2071062</v>
      </c>
      <c r="J8" s="46" t="s">
        <v>375</v>
      </c>
      <c r="K8" s="6" t="s">
        <v>11</v>
      </c>
      <c r="L8" s="114">
        <v>1</v>
      </c>
    </row>
    <row r="9" spans="2:12" x14ac:dyDescent="0.25">
      <c r="B9" s="24" t="s">
        <v>3</v>
      </c>
      <c r="C9" s="45">
        <v>2</v>
      </c>
      <c r="D9" s="6" t="s">
        <v>37</v>
      </c>
      <c r="E9" s="7" t="s">
        <v>12</v>
      </c>
      <c r="F9" s="7">
        <v>970300007</v>
      </c>
      <c r="G9" s="6" t="s">
        <v>15</v>
      </c>
      <c r="H9" s="27">
        <v>3226770468</v>
      </c>
      <c r="I9" s="115">
        <v>587165</v>
      </c>
      <c r="J9" s="46" t="s">
        <v>375</v>
      </c>
      <c r="K9" s="6" t="s">
        <v>11</v>
      </c>
      <c r="L9" s="114">
        <v>1</v>
      </c>
    </row>
    <row r="10" spans="2:12" x14ac:dyDescent="0.25">
      <c r="B10" s="24" t="s">
        <v>3</v>
      </c>
      <c r="C10" s="45">
        <v>2</v>
      </c>
      <c r="D10" s="6" t="s">
        <v>37</v>
      </c>
      <c r="E10" s="7" t="s">
        <v>12</v>
      </c>
      <c r="F10" s="7">
        <v>970300007</v>
      </c>
      <c r="G10" s="6" t="s">
        <v>15</v>
      </c>
      <c r="H10" s="27">
        <v>609653309</v>
      </c>
      <c r="I10" s="113">
        <v>110937</v>
      </c>
      <c r="J10" s="46" t="s">
        <v>375</v>
      </c>
      <c r="K10" s="6" t="s">
        <v>11</v>
      </c>
      <c r="L10" s="114">
        <v>1</v>
      </c>
    </row>
    <row r="11" spans="2:12" x14ac:dyDescent="0.25">
      <c r="B11" s="24" t="s">
        <v>3</v>
      </c>
      <c r="C11" s="45">
        <v>2</v>
      </c>
      <c r="D11" s="6" t="s">
        <v>37</v>
      </c>
      <c r="E11" s="7" t="s">
        <v>12</v>
      </c>
      <c r="F11" s="7">
        <v>970300007</v>
      </c>
      <c r="G11" s="6" t="s">
        <v>15</v>
      </c>
      <c r="H11" s="27">
        <v>1002483327</v>
      </c>
      <c r="I11" s="113">
        <v>182419</v>
      </c>
      <c r="J11" s="46" t="s">
        <v>375</v>
      </c>
      <c r="K11" s="6" t="s">
        <v>11</v>
      </c>
      <c r="L11" s="114">
        <v>1</v>
      </c>
    </row>
    <row r="12" spans="2:12" x14ac:dyDescent="0.25">
      <c r="B12" s="24" t="s">
        <v>3</v>
      </c>
      <c r="C12" s="45">
        <v>2</v>
      </c>
      <c r="D12" s="6" t="s">
        <v>37</v>
      </c>
      <c r="E12" s="7" t="s">
        <v>12</v>
      </c>
      <c r="F12" s="7">
        <v>970300007</v>
      </c>
      <c r="G12" s="6" t="s">
        <v>15</v>
      </c>
      <c r="H12" s="27">
        <v>2051681002</v>
      </c>
      <c r="I12" s="113">
        <v>1120014</v>
      </c>
      <c r="J12" s="46" t="s">
        <v>375</v>
      </c>
      <c r="K12" s="6" t="s">
        <v>11</v>
      </c>
      <c r="L12" s="114">
        <v>1</v>
      </c>
    </row>
    <row r="13" spans="2:12" x14ac:dyDescent="0.25">
      <c r="B13" s="24" t="s">
        <v>3</v>
      </c>
      <c r="C13" s="45">
        <v>2</v>
      </c>
      <c r="D13" s="6" t="s">
        <v>37</v>
      </c>
      <c r="E13" s="7" t="s">
        <v>12</v>
      </c>
      <c r="F13" s="7">
        <v>970300007</v>
      </c>
      <c r="G13" s="6" t="s">
        <v>15</v>
      </c>
      <c r="H13" s="27">
        <v>3770764653</v>
      </c>
      <c r="I13" s="113">
        <v>686153</v>
      </c>
      <c r="J13" s="46" t="s">
        <v>375</v>
      </c>
      <c r="K13" s="6" t="s">
        <v>11</v>
      </c>
      <c r="L13" s="114">
        <v>1</v>
      </c>
    </row>
    <row r="14" spans="2:12" x14ac:dyDescent="0.25">
      <c r="B14" s="24" t="s">
        <v>3</v>
      </c>
      <c r="C14" s="45">
        <v>2</v>
      </c>
      <c r="D14" s="6" t="s">
        <v>37</v>
      </c>
      <c r="E14" s="7" t="s">
        <v>12</v>
      </c>
      <c r="F14" s="7">
        <v>970300007</v>
      </c>
      <c r="G14" s="6" t="s">
        <v>15</v>
      </c>
      <c r="H14" s="27">
        <v>2098502889</v>
      </c>
      <c r="I14" s="113">
        <v>1145574</v>
      </c>
      <c r="J14" s="46" t="s">
        <v>375</v>
      </c>
      <c r="K14" s="6" t="s">
        <v>11</v>
      </c>
      <c r="L14" s="114">
        <v>1</v>
      </c>
    </row>
    <row r="15" spans="2:12" x14ac:dyDescent="0.25">
      <c r="B15" s="24" t="s">
        <v>3</v>
      </c>
      <c r="C15" s="45">
        <v>2</v>
      </c>
      <c r="D15" s="6" t="s">
        <v>37</v>
      </c>
      <c r="E15" s="7" t="s">
        <v>12</v>
      </c>
      <c r="F15" s="7">
        <v>970300007</v>
      </c>
      <c r="G15" s="6" t="s">
        <v>15</v>
      </c>
      <c r="H15" s="27">
        <v>5795833485</v>
      </c>
      <c r="I15" s="113">
        <v>1054648</v>
      </c>
      <c r="J15" s="46" t="s">
        <v>375</v>
      </c>
      <c r="K15" s="6" t="s">
        <v>11</v>
      </c>
      <c r="L15" s="114">
        <v>1</v>
      </c>
    </row>
    <row r="16" spans="2:12" x14ac:dyDescent="0.25">
      <c r="B16" s="24" t="s">
        <v>3</v>
      </c>
      <c r="C16" s="45">
        <v>2</v>
      </c>
      <c r="D16" s="6" t="s">
        <v>37</v>
      </c>
      <c r="E16" s="7" t="s">
        <v>12</v>
      </c>
      <c r="F16" s="7">
        <v>970300007</v>
      </c>
      <c r="G16" s="6" t="s">
        <v>15</v>
      </c>
      <c r="H16" s="27">
        <v>13919262651</v>
      </c>
      <c r="I16" s="113">
        <v>2532842</v>
      </c>
      <c r="J16" s="46" t="s">
        <v>375</v>
      </c>
      <c r="K16" s="6" t="s">
        <v>11</v>
      </c>
      <c r="L16" s="114">
        <v>1</v>
      </c>
    </row>
    <row r="17" spans="2:12" x14ac:dyDescent="0.25">
      <c r="B17" s="24" t="s">
        <v>3</v>
      </c>
      <c r="C17" s="45">
        <v>2</v>
      </c>
      <c r="D17" s="6" t="s">
        <v>37</v>
      </c>
      <c r="E17" s="7" t="s">
        <v>12</v>
      </c>
      <c r="F17" s="7">
        <v>970300007</v>
      </c>
      <c r="G17" s="6" t="s">
        <v>15</v>
      </c>
      <c r="H17" s="27">
        <v>268237687</v>
      </c>
      <c r="I17" s="113">
        <v>47988</v>
      </c>
      <c r="J17" s="46" t="s">
        <v>375</v>
      </c>
      <c r="K17" s="6" t="s">
        <v>11</v>
      </c>
      <c r="L17" s="114">
        <v>1</v>
      </c>
    </row>
    <row r="18" spans="2:12" x14ac:dyDescent="0.25">
      <c r="B18" s="24" t="s">
        <v>3</v>
      </c>
      <c r="C18" s="45">
        <v>2</v>
      </c>
      <c r="D18" s="6" t="s">
        <v>37</v>
      </c>
      <c r="E18" s="7" t="s">
        <v>12</v>
      </c>
      <c r="F18" s="7">
        <v>970300007</v>
      </c>
      <c r="G18" s="6" t="s">
        <v>15</v>
      </c>
      <c r="H18" s="27">
        <v>156232000</v>
      </c>
      <c r="I18" s="113">
        <v>27950</v>
      </c>
      <c r="J18" s="46" t="s">
        <v>375</v>
      </c>
      <c r="K18" s="6" t="s">
        <v>11</v>
      </c>
      <c r="L18" s="114">
        <v>1</v>
      </c>
    </row>
    <row r="19" spans="2:12" ht="13" thickBot="1" x14ac:dyDescent="0.3">
      <c r="B19" s="116" t="s">
        <v>3</v>
      </c>
      <c r="C19" s="117">
        <v>2</v>
      </c>
      <c r="D19" s="118" t="s">
        <v>37</v>
      </c>
      <c r="E19" s="119" t="s">
        <v>12</v>
      </c>
      <c r="F19" s="119">
        <v>970300007</v>
      </c>
      <c r="G19" s="118" t="s">
        <v>15</v>
      </c>
      <c r="H19" s="120">
        <v>6757241892</v>
      </c>
      <c r="I19" s="121">
        <v>1208871</v>
      </c>
      <c r="J19" s="122" t="s">
        <v>375</v>
      </c>
      <c r="K19" s="118" t="s">
        <v>11</v>
      </c>
      <c r="L19" s="123">
        <v>1</v>
      </c>
    </row>
  </sheetData>
  <mergeCells count="2">
    <mergeCell ref="B1:L1"/>
    <mergeCell ref="B2:L2"/>
  </mergeCells>
  <pageMargins left="0.7" right="0.7" top="0.75" bottom="0.75" header="0.3" footer="0.3"/>
  <headerFooter>
    <oddFooter>&amp;L_x000D_&amp;1#&amp;"Calibri"&amp;10&amp;K000000 Interna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44EA-5CF7-4EA9-A184-A02F7A7012FD}">
  <dimension ref="A1:C3"/>
  <sheetViews>
    <sheetView showGridLines="0" workbookViewId="0">
      <selection activeCell="A2" sqref="A2:A62"/>
    </sheetView>
  </sheetViews>
  <sheetFormatPr baseColWidth="10" defaultRowHeight="12.5" x14ac:dyDescent="0.25"/>
  <cols>
    <col min="1" max="1" width="30.1796875" bestFit="1" customWidth="1"/>
    <col min="2" max="2" width="27.7265625" bestFit="1" customWidth="1"/>
  </cols>
  <sheetData>
    <row r="1" spans="1:3" ht="13.5" thickBot="1" x14ac:dyDescent="0.35">
      <c r="A1" s="151" t="s">
        <v>376</v>
      </c>
      <c r="B1" s="152"/>
    </row>
    <row r="2" spans="1:3" ht="13" thickBot="1" x14ac:dyDescent="0.3">
      <c r="A2" s="125" t="s">
        <v>371</v>
      </c>
      <c r="B2" s="126" t="s">
        <v>377</v>
      </c>
    </row>
    <row r="3" spans="1:3" ht="13" thickBot="1" x14ac:dyDescent="0.3">
      <c r="A3" s="128">
        <v>620686792.41116405</v>
      </c>
      <c r="B3" s="127">
        <v>185</v>
      </c>
      <c r="C3" s="141"/>
    </row>
  </sheetData>
  <mergeCells count="1">
    <mergeCell ref="A1:B1"/>
  </mergeCells>
  <pageMargins left="0.7" right="0.7" top="0.75" bottom="0.75" header="0.3" footer="0.3"/>
  <headerFooter>
    <oddFooter>&amp;L_x000D_&amp;1#&amp;"Calibri"&amp;10&amp;K000000 Interna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5070-35EE-4F5E-8305-7FA6A08B5CB8}">
  <dimension ref="A1:J87"/>
  <sheetViews>
    <sheetView showGridLines="0" workbookViewId="0">
      <selection activeCell="A2" sqref="A2:A62"/>
    </sheetView>
  </sheetViews>
  <sheetFormatPr baseColWidth="10" defaultColWidth="11.453125" defaultRowHeight="12.5" x14ac:dyDescent="0.25"/>
  <cols>
    <col min="1" max="1" width="17.7265625" style="4" customWidth="1"/>
    <col min="2" max="2" width="15.81640625" style="4" bestFit="1" customWidth="1"/>
    <col min="3" max="3" width="17.453125" style="4" bestFit="1" customWidth="1"/>
    <col min="4" max="4" width="23.1796875" style="4" bestFit="1" customWidth="1"/>
    <col min="5" max="5" width="14.81640625" style="4" bestFit="1" customWidth="1"/>
    <col min="6" max="6" width="23" style="4" bestFit="1" customWidth="1"/>
    <col min="7" max="7" width="27.26953125" style="36" bestFit="1" customWidth="1"/>
    <col min="8" max="8" width="10.81640625" style="36" customWidth="1"/>
    <col min="9" max="9" width="87.26953125" style="4" customWidth="1"/>
    <col min="10" max="16384" width="11.453125" style="4"/>
  </cols>
  <sheetData>
    <row r="1" spans="1:10" ht="13" thickBot="1" x14ac:dyDescent="0.3">
      <c r="B1" s="87" t="s">
        <v>65</v>
      </c>
      <c r="C1" s="88" t="s">
        <v>4</v>
      </c>
      <c r="D1" s="88" t="s">
        <v>5</v>
      </c>
      <c r="E1" s="89" t="s">
        <v>9</v>
      </c>
      <c r="F1" s="90" t="s">
        <v>10</v>
      </c>
      <c r="G1" s="88" t="s">
        <v>63</v>
      </c>
      <c r="H1" s="88" t="s">
        <v>72</v>
      </c>
      <c r="I1" s="70" t="s">
        <v>64</v>
      </c>
    </row>
    <row r="2" spans="1:10" x14ac:dyDescent="0.25">
      <c r="A2" s="153" t="s">
        <v>260</v>
      </c>
      <c r="B2" s="91" t="s">
        <v>261</v>
      </c>
      <c r="C2" s="92">
        <v>1</v>
      </c>
      <c r="D2" s="92" t="s">
        <v>30</v>
      </c>
      <c r="E2" s="124">
        <v>572926345</v>
      </c>
      <c r="F2" s="93"/>
      <c r="G2" s="50" t="s">
        <v>11</v>
      </c>
      <c r="H2" s="50"/>
      <c r="I2" s="56" t="s">
        <v>262</v>
      </c>
    </row>
    <row r="3" spans="1:10" x14ac:dyDescent="0.25">
      <c r="A3" s="153"/>
      <c r="B3" s="94" t="s">
        <v>263</v>
      </c>
      <c r="C3" s="95">
        <v>1</v>
      </c>
      <c r="D3" s="95" t="s">
        <v>30</v>
      </c>
      <c r="E3" s="129">
        <v>559294171</v>
      </c>
      <c r="F3" s="96"/>
      <c r="G3" s="36" t="s">
        <v>11</v>
      </c>
      <c r="I3" s="54" t="s">
        <v>264</v>
      </c>
    </row>
    <row r="4" spans="1:10" x14ac:dyDescent="0.25">
      <c r="A4" s="153"/>
      <c r="B4" s="94" t="s">
        <v>265</v>
      </c>
      <c r="C4" s="95">
        <v>1</v>
      </c>
      <c r="D4" s="95" t="s">
        <v>30</v>
      </c>
      <c r="E4" s="129">
        <v>580492271</v>
      </c>
      <c r="F4" s="96"/>
      <c r="G4" s="36" t="s">
        <v>11</v>
      </c>
      <c r="I4" s="35" t="s">
        <v>266</v>
      </c>
    </row>
    <row r="5" spans="1:10" ht="13" thickBot="1" x14ac:dyDescent="0.3">
      <c r="A5" s="153"/>
      <c r="B5" s="94" t="s">
        <v>267</v>
      </c>
      <c r="C5" s="95">
        <v>1</v>
      </c>
      <c r="D5" s="95" t="s">
        <v>30</v>
      </c>
      <c r="E5" s="129">
        <v>563177395</v>
      </c>
      <c r="F5" s="96"/>
      <c r="G5" s="36" t="s">
        <v>11</v>
      </c>
      <c r="I5" s="35" t="s">
        <v>268</v>
      </c>
    </row>
    <row r="6" spans="1:10" x14ac:dyDescent="0.25">
      <c r="A6" s="153"/>
      <c r="B6" s="91" t="s">
        <v>269</v>
      </c>
      <c r="C6" s="92">
        <v>2</v>
      </c>
      <c r="D6" s="92" t="s">
        <v>42</v>
      </c>
      <c r="E6" s="29">
        <v>5205399</v>
      </c>
      <c r="F6" s="71"/>
      <c r="G6" s="50" t="s">
        <v>66</v>
      </c>
      <c r="H6" s="50"/>
      <c r="I6" s="32" t="s">
        <v>270</v>
      </c>
      <c r="J6" s="4" t="s">
        <v>378</v>
      </c>
    </row>
    <row r="7" spans="1:10" x14ac:dyDescent="0.25">
      <c r="A7" s="153"/>
      <c r="B7" s="94" t="s">
        <v>271</v>
      </c>
      <c r="C7" s="95">
        <v>2</v>
      </c>
      <c r="D7" s="95" t="s">
        <v>42</v>
      </c>
      <c r="E7" s="28">
        <v>5223630</v>
      </c>
      <c r="G7" s="36" t="s">
        <v>66</v>
      </c>
      <c r="I7" s="33" t="s">
        <v>272</v>
      </c>
      <c r="J7" s="4" t="s">
        <v>378</v>
      </c>
    </row>
    <row r="8" spans="1:10" ht="13" thickBot="1" x14ac:dyDescent="0.3">
      <c r="A8" s="153"/>
      <c r="B8" s="97" t="s">
        <v>273</v>
      </c>
      <c r="C8" s="98">
        <v>2</v>
      </c>
      <c r="D8" s="98" t="s">
        <v>42</v>
      </c>
      <c r="E8" s="31">
        <v>5276191</v>
      </c>
      <c r="F8" s="72"/>
      <c r="G8" s="51" t="s">
        <v>66</v>
      </c>
      <c r="H8" s="51"/>
      <c r="I8" s="34" t="s">
        <v>274</v>
      </c>
      <c r="J8" s="4" t="s">
        <v>378</v>
      </c>
    </row>
    <row r="9" spans="1:10" x14ac:dyDescent="0.25">
      <c r="A9" s="153"/>
      <c r="B9" s="94" t="s">
        <v>275</v>
      </c>
      <c r="C9" s="95">
        <v>2</v>
      </c>
      <c r="D9" s="95" t="s">
        <v>37</v>
      </c>
      <c r="E9" s="3">
        <v>288363</v>
      </c>
      <c r="G9" s="36" t="s">
        <v>11</v>
      </c>
      <c r="I9" s="33" t="s">
        <v>276</v>
      </c>
      <c r="J9" s="4" t="s">
        <v>378</v>
      </c>
    </row>
    <row r="10" spans="1:10" x14ac:dyDescent="0.25">
      <c r="A10" s="153"/>
      <c r="B10" s="94" t="s">
        <v>277</v>
      </c>
      <c r="C10" s="95">
        <v>2</v>
      </c>
      <c r="D10" s="95" t="s">
        <v>37</v>
      </c>
      <c r="E10" s="3">
        <v>128109</v>
      </c>
      <c r="G10" s="36" t="s">
        <v>11</v>
      </c>
      <c r="I10" s="33" t="s">
        <v>278</v>
      </c>
      <c r="J10" s="4" t="s">
        <v>378</v>
      </c>
    </row>
    <row r="11" spans="1:10" x14ac:dyDescent="0.25">
      <c r="A11" s="153"/>
      <c r="B11" s="94" t="s">
        <v>279</v>
      </c>
      <c r="C11" s="95">
        <v>2</v>
      </c>
      <c r="D11" s="95" t="s">
        <v>37</v>
      </c>
      <c r="E11" s="3">
        <v>816700</v>
      </c>
      <c r="G11" s="36" t="s">
        <v>11</v>
      </c>
      <c r="I11" s="33" t="s">
        <v>280</v>
      </c>
      <c r="J11" s="4" t="s">
        <v>378</v>
      </c>
    </row>
    <row r="12" spans="1:10" ht="13" thickBot="1" x14ac:dyDescent="0.3">
      <c r="A12" s="153"/>
      <c r="B12" s="94" t="s">
        <v>281</v>
      </c>
      <c r="C12" s="95">
        <v>2</v>
      </c>
      <c r="D12" s="95" t="s">
        <v>37</v>
      </c>
      <c r="E12" s="3">
        <v>7867</v>
      </c>
      <c r="G12" s="36" t="s">
        <v>11</v>
      </c>
      <c r="I12" s="33" t="s">
        <v>282</v>
      </c>
      <c r="J12" s="4" t="s">
        <v>378</v>
      </c>
    </row>
    <row r="13" spans="1:10" x14ac:dyDescent="0.25">
      <c r="A13" s="153"/>
      <c r="B13" s="91" t="s">
        <v>283</v>
      </c>
      <c r="C13" s="92">
        <v>2</v>
      </c>
      <c r="D13" s="92" t="s">
        <v>37</v>
      </c>
      <c r="E13" s="99">
        <v>30240</v>
      </c>
      <c r="F13" s="71"/>
      <c r="G13" s="50" t="s">
        <v>11</v>
      </c>
      <c r="H13" s="50"/>
      <c r="I13" s="32" t="s">
        <v>284</v>
      </c>
      <c r="J13" s="4" t="s">
        <v>378</v>
      </c>
    </row>
    <row r="14" spans="1:10" x14ac:dyDescent="0.25">
      <c r="A14" s="153"/>
      <c r="B14" s="94" t="s">
        <v>285</v>
      </c>
      <c r="C14" s="95">
        <v>2</v>
      </c>
      <c r="D14" s="95" t="s">
        <v>37</v>
      </c>
      <c r="E14" s="100">
        <v>2000000</v>
      </c>
      <c r="G14" s="36" t="s">
        <v>11</v>
      </c>
      <c r="I14" s="33" t="s">
        <v>286</v>
      </c>
      <c r="J14" s="4" t="s">
        <v>378</v>
      </c>
    </row>
    <row r="15" spans="1:10" x14ac:dyDescent="0.25">
      <c r="A15" s="153"/>
      <c r="B15" s="94" t="s">
        <v>287</v>
      </c>
      <c r="C15" s="95">
        <v>2</v>
      </c>
      <c r="D15" s="95" t="s">
        <v>37</v>
      </c>
      <c r="E15" s="100">
        <v>1132040</v>
      </c>
      <c r="G15" s="36" t="s">
        <v>11</v>
      </c>
      <c r="I15" s="33" t="s">
        <v>288</v>
      </c>
      <c r="J15" s="4" t="s">
        <v>378</v>
      </c>
    </row>
    <row r="16" spans="1:10" x14ac:dyDescent="0.25">
      <c r="A16" s="153"/>
      <c r="B16" s="94" t="s">
        <v>285</v>
      </c>
      <c r="C16" s="95">
        <v>2</v>
      </c>
      <c r="D16" s="95" t="s">
        <v>37</v>
      </c>
      <c r="E16" s="100">
        <v>600000</v>
      </c>
      <c r="G16" s="36" t="s">
        <v>11</v>
      </c>
      <c r="I16" s="33" t="s">
        <v>289</v>
      </c>
      <c r="J16" s="4" t="s">
        <v>378</v>
      </c>
    </row>
    <row r="17" spans="1:10" x14ac:dyDescent="0.25">
      <c r="A17" s="153"/>
      <c r="B17" s="94" t="s">
        <v>290</v>
      </c>
      <c r="C17" s="95">
        <v>2</v>
      </c>
      <c r="D17" s="95" t="s">
        <v>37</v>
      </c>
      <c r="E17" s="100">
        <v>684200</v>
      </c>
      <c r="G17" s="36" t="s">
        <v>11</v>
      </c>
      <c r="I17" s="33" t="s">
        <v>291</v>
      </c>
      <c r="J17" s="4" t="s">
        <v>378</v>
      </c>
    </row>
    <row r="18" spans="1:10" x14ac:dyDescent="0.25">
      <c r="A18" s="153"/>
      <c r="B18" s="94" t="s">
        <v>292</v>
      </c>
      <c r="C18" s="95">
        <v>2</v>
      </c>
      <c r="D18" s="95" t="s">
        <v>37</v>
      </c>
      <c r="E18" s="100">
        <v>10882550</v>
      </c>
      <c r="G18" s="36" t="s">
        <v>11</v>
      </c>
      <c r="I18" s="33" t="s">
        <v>293</v>
      </c>
      <c r="J18" s="4" t="s">
        <v>378</v>
      </c>
    </row>
    <row r="19" spans="1:10" x14ac:dyDescent="0.25">
      <c r="A19" s="153"/>
      <c r="B19" s="94" t="s">
        <v>294</v>
      </c>
      <c r="C19" s="95">
        <v>2</v>
      </c>
      <c r="D19" s="95" t="s">
        <v>37</v>
      </c>
      <c r="E19" s="100">
        <v>2966903</v>
      </c>
      <c r="G19" s="36" t="s">
        <v>11</v>
      </c>
      <c r="I19" s="33" t="s">
        <v>295</v>
      </c>
      <c r="J19" s="4" t="s">
        <v>378</v>
      </c>
    </row>
    <row r="20" spans="1:10" x14ac:dyDescent="0.25">
      <c r="A20" s="153"/>
      <c r="B20" s="94" t="s">
        <v>296</v>
      </c>
      <c r="C20" s="95">
        <v>2</v>
      </c>
      <c r="D20" s="95" t="s">
        <v>37</v>
      </c>
      <c r="E20" s="100">
        <v>200000</v>
      </c>
      <c r="G20" s="36" t="s">
        <v>11</v>
      </c>
      <c r="I20" s="33" t="s">
        <v>297</v>
      </c>
      <c r="J20" s="4" t="s">
        <v>378</v>
      </c>
    </row>
    <row r="21" spans="1:10" x14ac:dyDescent="0.25">
      <c r="A21" s="153"/>
      <c r="B21" s="94" t="s">
        <v>298</v>
      </c>
      <c r="C21" s="95">
        <v>2</v>
      </c>
      <c r="D21" s="95" t="s">
        <v>37</v>
      </c>
      <c r="E21" s="100">
        <v>21717500</v>
      </c>
      <c r="G21" s="36" t="s">
        <v>11</v>
      </c>
      <c r="I21" s="33" t="s">
        <v>299</v>
      </c>
      <c r="J21" s="4" t="s">
        <v>378</v>
      </c>
    </row>
    <row r="22" spans="1:10" x14ac:dyDescent="0.25">
      <c r="A22" s="153"/>
      <c r="B22" s="94" t="s">
        <v>300</v>
      </c>
      <c r="C22" s="95">
        <v>2</v>
      </c>
      <c r="D22" s="95" t="s">
        <v>37</v>
      </c>
      <c r="E22" s="100">
        <v>29988000</v>
      </c>
      <c r="G22" s="36" t="s">
        <v>11</v>
      </c>
      <c r="I22" s="33" t="s">
        <v>301</v>
      </c>
      <c r="J22" s="4" t="s">
        <v>378</v>
      </c>
    </row>
    <row r="23" spans="1:10" x14ac:dyDescent="0.25">
      <c r="A23" s="153"/>
      <c r="B23" s="94" t="s">
        <v>300</v>
      </c>
      <c r="C23" s="95">
        <v>2</v>
      </c>
      <c r="D23" s="95" t="s">
        <v>37</v>
      </c>
      <c r="E23" s="100">
        <v>13923000</v>
      </c>
      <c r="G23" s="36" t="s">
        <v>11</v>
      </c>
      <c r="I23" s="33" t="s">
        <v>302</v>
      </c>
      <c r="J23" s="4" t="s">
        <v>378</v>
      </c>
    </row>
    <row r="24" spans="1:10" x14ac:dyDescent="0.25">
      <c r="A24" s="153"/>
      <c r="B24" s="94" t="s">
        <v>303</v>
      </c>
      <c r="C24" s="95">
        <v>2</v>
      </c>
      <c r="D24" s="95" t="s">
        <v>37</v>
      </c>
      <c r="E24" s="100">
        <v>2024780</v>
      </c>
      <c r="G24" s="36" t="s">
        <v>11</v>
      </c>
      <c r="I24" s="33" t="s">
        <v>304</v>
      </c>
      <c r="J24" s="4" t="s">
        <v>378</v>
      </c>
    </row>
    <row r="25" spans="1:10" x14ac:dyDescent="0.25">
      <c r="A25" s="153"/>
      <c r="B25" s="94" t="s">
        <v>305</v>
      </c>
      <c r="C25" s="95">
        <v>2</v>
      </c>
      <c r="D25" s="95" t="s">
        <v>37</v>
      </c>
      <c r="E25" s="100">
        <v>13923000</v>
      </c>
      <c r="G25" s="36" t="s">
        <v>11</v>
      </c>
      <c r="I25" s="33" t="s">
        <v>306</v>
      </c>
      <c r="J25" s="4" t="s">
        <v>378</v>
      </c>
    </row>
    <row r="26" spans="1:10" ht="13" thickBot="1" x14ac:dyDescent="0.3">
      <c r="A26" s="153"/>
      <c r="B26" s="97" t="s">
        <v>307</v>
      </c>
      <c r="C26" s="98">
        <v>2</v>
      </c>
      <c r="D26" s="98" t="s">
        <v>37</v>
      </c>
      <c r="E26" s="101">
        <v>1414910</v>
      </c>
      <c r="F26" s="72"/>
      <c r="G26" s="51" t="s">
        <v>11</v>
      </c>
      <c r="H26" s="51"/>
      <c r="I26" s="34" t="s">
        <v>308</v>
      </c>
      <c r="J26" s="4" t="s">
        <v>378</v>
      </c>
    </row>
    <row r="27" spans="1:10" x14ac:dyDescent="0.25">
      <c r="A27" s="153"/>
      <c r="B27" s="91" t="s">
        <v>283</v>
      </c>
      <c r="C27" s="92">
        <v>2</v>
      </c>
      <c r="D27" s="92" t="s">
        <v>37</v>
      </c>
      <c r="E27" s="99">
        <v>24409958</v>
      </c>
      <c r="F27" s="71"/>
      <c r="G27" s="50" t="s">
        <v>66</v>
      </c>
      <c r="H27" s="50"/>
      <c r="I27" s="32" t="s">
        <v>309</v>
      </c>
      <c r="J27" s="4" t="s">
        <v>378</v>
      </c>
    </row>
    <row r="28" spans="1:10" x14ac:dyDescent="0.25">
      <c r="A28" s="153"/>
      <c r="B28" s="94" t="s">
        <v>261</v>
      </c>
      <c r="C28" s="95">
        <v>2</v>
      </c>
      <c r="D28" s="95" t="s">
        <v>37</v>
      </c>
      <c r="E28" s="100">
        <v>20244317</v>
      </c>
      <c r="G28" s="36" t="s">
        <v>66</v>
      </c>
      <c r="I28" s="33" t="s">
        <v>310</v>
      </c>
      <c r="J28" s="4" t="s">
        <v>378</v>
      </c>
    </row>
    <row r="29" spans="1:10" x14ac:dyDescent="0.25">
      <c r="A29" s="153"/>
      <c r="B29" s="94" t="s">
        <v>263</v>
      </c>
      <c r="C29" s="95">
        <v>2</v>
      </c>
      <c r="D29" s="95" t="s">
        <v>37</v>
      </c>
      <c r="E29" s="100">
        <v>24449235</v>
      </c>
      <c r="G29" s="36" t="s">
        <v>66</v>
      </c>
      <c r="I29" s="33" t="s">
        <v>311</v>
      </c>
      <c r="J29" s="4" t="s">
        <v>378</v>
      </c>
    </row>
    <row r="30" spans="1:10" x14ac:dyDescent="0.25">
      <c r="A30" s="153"/>
      <c r="B30" s="94" t="s">
        <v>263</v>
      </c>
      <c r="C30" s="95">
        <v>2</v>
      </c>
      <c r="D30" s="95" t="s">
        <v>37</v>
      </c>
      <c r="E30" s="100">
        <v>20281916</v>
      </c>
      <c r="G30" s="36" t="s">
        <v>66</v>
      </c>
      <c r="I30" s="33" t="s">
        <v>312</v>
      </c>
      <c r="J30" s="4" t="s">
        <v>378</v>
      </c>
    </row>
    <row r="31" spans="1:10" x14ac:dyDescent="0.25">
      <c r="A31" s="153"/>
      <c r="B31" s="94" t="s">
        <v>313</v>
      </c>
      <c r="C31" s="95">
        <v>2</v>
      </c>
      <c r="D31" s="95" t="s">
        <v>37</v>
      </c>
      <c r="E31" s="100">
        <v>24627270</v>
      </c>
      <c r="G31" s="36" t="s">
        <v>66</v>
      </c>
      <c r="I31" s="33" t="s">
        <v>314</v>
      </c>
      <c r="J31" s="4" t="s">
        <v>378</v>
      </c>
    </row>
    <row r="32" spans="1:10" x14ac:dyDescent="0.25">
      <c r="A32" s="153"/>
      <c r="B32" s="94" t="s">
        <v>265</v>
      </c>
      <c r="C32" s="95">
        <v>2</v>
      </c>
      <c r="D32" s="95" t="s">
        <v>37</v>
      </c>
      <c r="E32" s="100">
        <v>20404956</v>
      </c>
      <c r="G32" s="36" t="s">
        <v>66</v>
      </c>
      <c r="I32" s="33" t="s">
        <v>315</v>
      </c>
      <c r="J32" s="4" t="s">
        <v>378</v>
      </c>
    </row>
    <row r="33" spans="1:10" x14ac:dyDescent="0.25">
      <c r="A33" s="153"/>
      <c r="B33" s="94" t="s">
        <v>316</v>
      </c>
      <c r="C33" s="95">
        <v>2</v>
      </c>
      <c r="D33" s="95" t="s">
        <v>37</v>
      </c>
      <c r="E33" s="100">
        <v>24735939</v>
      </c>
      <c r="G33" s="36" t="s">
        <v>66</v>
      </c>
      <c r="I33" s="33" t="s">
        <v>317</v>
      </c>
      <c r="J33" s="4" t="s">
        <v>378</v>
      </c>
    </row>
    <row r="34" spans="1:10" ht="13" thickBot="1" x14ac:dyDescent="0.3">
      <c r="A34" s="153"/>
      <c r="B34" s="97" t="s">
        <v>267</v>
      </c>
      <c r="C34" s="98">
        <v>2</v>
      </c>
      <c r="D34" s="98" t="s">
        <v>37</v>
      </c>
      <c r="E34" s="101">
        <v>20502571</v>
      </c>
      <c r="F34" s="72"/>
      <c r="G34" s="51" t="s">
        <v>66</v>
      </c>
      <c r="H34" s="51"/>
      <c r="I34" s="34" t="s">
        <v>318</v>
      </c>
      <c r="J34" s="4" t="s">
        <v>378</v>
      </c>
    </row>
    <row r="35" spans="1:10" x14ac:dyDescent="0.25">
      <c r="A35" s="153"/>
      <c r="B35" s="91" t="s">
        <v>3</v>
      </c>
      <c r="C35" s="92">
        <v>2</v>
      </c>
      <c r="D35" s="92" t="s">
        <v>37</v>
      </c>
      <c r="E35" s="102">
        <v>12026170</v>
      </c>
      <c r="F35" s="71"/>
      <c r="G35" s="50" t="s">
        <v>66</v>
      </c>
      <c r="I35" s="33" t="s">
        <v>319</v>
      </c>
      <c r="J35" s="4" t="s">
        <v>378</v>
      </c>
    </row>
    <row r="36" spans="1:10" x14ac:dyDescent="0.25">
      <c r="A36" s="153"/>
      <c r="B36" s="94" t="s">
        <v>3</v>
      </c>
      <c r="C36" s="95">
        <v>2</v>
      </c>
      <c r="D36" s="95" t="s">
        <v>37</v>
      </c>
      <c r="E36" s="102">
        <v>12299992</v>
      </c>
      <c r="G36" s="36" t="s">
        <v>66</v>
      </c>
      <c r="I36" s="33" t="s">
        <v>320</v>
      </c>
      <c r="J36" s="4" t="s">
        <v>378</v>
      </c>
    </row>
    <row r="37" spans="1:10" x14ac:dyDescent="0.25">
      <c r="A37" s="153"/>
      <c r="B37" s="94" t="s">
        <v>3</v>
      </c>
      <c r="C37" s="95">
        <v>2</v>
      </c>
      <c r="D37" s="95" t="s">
        <v>37</v>
      </c>
      <c r="E37" s="102">
        <v>12127306</v>
      </c>
      <c r="G37" s="36" t="s">
        <v>66</v>
      </c>
      <c r="I37" s="33" t="s">
        <v>321</v>
      </c>
      <c r="J37" s="4" t="s">
        <v>378</v>
      </c>
    </row>
    <row r="38" spans="1:10" ht="13" thickBot="1" x14ac:dyDescent="0.3">
      <c r="A38" s="153"/>
      <c r="B38" s="97" t="s">
        <v>3</v>
      </c>
      <c r="C38" s="98">
        <v>2</v>
      </c>
      <c r="D38" s="98" t="s">
        <v>37</v>
      </c>
      <c r="E38" s="102">
        <f>12306307.1386639-548838</f>
        <v>11757469.138663899</v>
      </c>
      <c r="F38" s="72"/>
      <c r="G38" s="51" t="s">
        <v>66</v>
      </c>
      <c r="I38" s="33" t="s">
        <v>322</v>
      </c>
      <c r="J38" s="4" t="s">
        <v>378</v>
      </c>
    </row>
    <row r="39" spans="1:10" x14ac:dyDescent="0.25">
      <c r="A39" s="153"/>
      <c r="B39" s="91" t="s">
        <v>323</v>
      </c>
      <c r="C39" s="92">
        <v>1</v>
      </c>
      <c r="D39" s="92" t="s">
        <v>37</v>
      </c>
      <c r="E39" s="124">
        <v>3793851141</v>
      </c>
      <c r="F39" s="124">
        <v>2071062</v>
      </c>
      <c r="G39" s="50" t="s">
        <v>11</v>
      </c>
      <c r="H39" s="103">
        <v>250395</v>
      </c>
      <c r="I39" s="32" t="s">
        <v>51</v>
      </c>
    </row>
    <row r="40" spans="1:10" ht="12.75" customHeight="1" x14ac:dyDescent="0.25">
      <c r="A40" s="153"/>
      <c r="B40" s="94" t="s">
        <v>261</v>
      </c>
      <c r="C40" s="95">
        <v>1</v>
      </c>
      <c r="D40" s="95" t="s">
        <v>37</v>
      </c>
      <c r="E40" s="129">
        <v>3226770468</v>
      </c>
      <c r="F40" s="129">
        <v>587165</v>
      </c>
      <c r="G40" s="36" t="s">
        <v>11</v>
      </c>
      <c r="H40" s="104">
        <v>70989</v>
      </c>
      <c r="I40" s="33" t="s">
        <v>51</v>
      </c>
    </row>
    <row r="41" spans="1:10" x14ac:dyDescent="0.25">
      <c r="A41" s="153"/>
      <c r="B41" s="94" t="s">
        <v>324</v>
      </c>
      <c r="C41" s="95">
        <v>1</v>
      </c>
      <c r="D41" s="95" t="s">
        <v>37</v>
      </c>
      <c r="E41" s="129">
        <v>609653309</v>
      </c>
      <c r="F41" s="129">
        <v>110937</v>
      </c>
      <c r="G41" s="36" t="s">
        <v>11</v>
      </c>
      <c r="H41" s="104">
        <v>13412</v>
      </c>
      <c r="I41" s="33" t="s">
        <v>51</v>
      </c>
    </row>
    <row r="42" spans="1:10" x14ac:dyDescent="0.25">
      <c r="A42" s="153"/>
      <c r="B42" s="94" t="s">
        <v>325</v>
      </c>
      <c r="C42" s="95">
        <v>1</v>
      </c>
      <c r="D42" s="95" t="s">
        <v>37</v>
      </c>
      <c r="E42" s="129">
        <v>1002483327</v>
      </c>
      <c r="F42" s="129">
        <v>182419</v>
      </c>
      <c r="G42" s="36" t="s">
        <v>11</v>
      </c>
      <c r="H42" s="104">
        <v>21343</v>
      </c>
      <c r="I42" s="33" t="s">
        <v>52</v>
      </c>
    </row>
    <row r="43" spans="1:10" x14ac:dyDescent="0.25">
      <c r="A43" s="153"/>
      <c r="B43" s="94" t="s">
        <v>326</v>
      </c>
      <c r="C43" s="95">
        <v>1</v>
      </c>
      <c r="D43" s="95" t="s">
        <v>37</v>
      </c>
      <c r="E43" s="129">
        <v>2051681002</v>
      </c>
      <c r="F43" s="129">
        <v>1120014</v>
      </c>
      <c r="G43" s="36" t="s">
        <v>11</v>
      </c>
      <c r="H43" s="104">
        <v>131043</v>
      </c>
      <c r="I43" s="33" t="s">
        <v>52</v>
      </c>
    </row>
    <row r="44" spans="1:10" x14ac:dyDescent="0.25">
      <c r="A44" s="153"/>
      <c r="B44" s="94" t="s">
        <v>327</v>
      </c>
      <c r="C44" s="95">
        <v>1</v>
      </c>
      <c r="D44" s="95" t="s">
        <v>37</v>
      </c>
      <c r="E44" s="129">
        <v>3770764653</v>
      </c>
      <c r="F44" s="129">
        <v>686153</v>
      </c>
      <c r="G44" s="36" t="s">
        <v>11</v>
      </c>
      <c r="H44" s="104">
        <v>80281</v>
      </c>
      <c r="I44" s="33" t="s">
        <v>52</v>
      </c>
    </row>
    <row r="45" spans="1:10" x14ac:dyDescent="0.25">
      <c r="A45" s="153"/>
      <c r="B45" s="94" t="s">
        <v>328</v>
      </c>
      <c r="C45" s="95">
        <v>1</v>
      </c>
      <c r="D45" s="95" t="s">
        <v>37</v>
      </c>
      <c r="E45" s="129">
        <v>2098502889</v>
      </c>
      <c r="F45" s="129">
        <v>1145574</v>
      </c>
      <c r="G45" s="36" t="s">
        <v>11</v>
      </c>
      <c r="H45" s="104">
        <v>134034</v>
      </c>
      <c r="I45" s="33" t="s">
        <v>52</v>
      </c>
    </row>
    <row r="46" spans="1:10" x14ac:dyDescent="0.25">
      <c r="A46" s="153"/>
      <c r="B46" s="94" t="s">
        <v>329</v>
      </c>
      <c r="C46" s="95">
        <v>1</v>
      </c>
      <c r="D46" s="95" t="s">
        <v>37</v>
      </c>
      <c r="E46" s="129">
        <v>5795833485</v>
      </c>
      <c r="F46" s="129">
        <v>1054648</v>
      </c>
      <c r="G46" s="36" t="s">
        <v>11</v>
      </c>
      <c r="H46" s="104">
        <v>123395</v>
      </c>
      <c r="I46" s="33" t="s">
        <v>52</v>
      </c>
    </row>
    <row r="47" spans="1:10" x14ac:dyDescent="0.25">
      <c r="A47" s="153"/>
      <c r="B47" s="94" t="s">
        <v>330</v>
      </c>
      <c r="C47" s="95">
        <v>1</v>
      </c>
      <c r="D47" s="95" t="s">
        <v>37</v>
      </c>
      <c r="E47" s="129">
        <v>13919262651</v>
      </c>
      <c r="F47" s="129">
        <v>2532842</v>
      </c>
      <c r="G47" s="36" t="s">
        <v>11</v>
      </c>
      <c r="H47" s="104">
        <v>307991</v>
      </c>
      <c r="I47" s="33" t="s">
        <v>53</v>
      </c>
    </row>
    <row r="48" spans="1:10" x14ac:dyDescent="0.25">
      <c r="A48" s="153"/>
      <c r="B48" s="94" t="s">
        <v>331</v>
      </c>
      <c r="C48" s="95">
        <v>1</v>
      </c>
      <c r="D48" s="95" t="s">
        <v>37</v>
      </c>
      <c r="E48" s="129">
        <v>268237687</v>
      </c>
      <c r="F48" s="129">
        <v>47988</v>
      </c>
      <c r="G48" s="36" t="s">
        <v>11</v>
      </c>
      <c r="H48" s="104">
        <v>5835</v>
      </c>
      <c r="I48" s="33" t="s">
        <v>53</v>
      </c>
    </row>
    <row r="49" spans="1:10" x14ac:dyDescent="0.25">
      <c r="A49" s="153"/>
      <c r="B49" s="94" t="s">
        <v>332</v>
      </c>
      <c r="C49" s="95">
        <v>1</v>
      </c>
      <c r="D49" s="95" t="s">
        <v>37</v>
      </c>
      <c r="E49" s="129">
        <v>156232000</v>
      </c>
      <c r="F49" s="129">
        <v>27950</v>
      </c>
      <c r="G49" s="36" t="s">
        <v>11</v>
      </c>
      <c r="H49" s="104">
        <v>3399</v>
      </c>
      <c r="I49" s="33" t="s">
        <v>53</v>
      </c>
    </row>
    <row r="50" spans="1:10" ht="13" thickBot="1" x14ac:dyDescent="0.3">
      <c r="A50" s="153"/>
      <c r="B50" s="97" t="s">
        <v>265</v>
      </c>
      <c r="C50" s="98">
        <v>1</v>
      </c>
      <c r="D50" s="98" t="s">
        <v>37</v>
      </c>
      <c r="E50" s="130">
        <v>6757241892</v>
      </c>
      <c r="F50" s="130">
        <v>1208871</v>
      </c>
      <c r="G50" s="51" t="s">
        <v>11</v>
      </c>
      <c r="H50" s="104">
        <v>146997</v>
      </c>
      <c r="I50" s="34" t="s">
        <v>53</v>
      </c>
    </row>
    <row r="51" spans="1:10" x14ac:dyDescent="0.25">
      <c r="A51" s="153"/>
      <c r="B51" s="91" t="s">
        <v>269</v>
      </c>
      <c r="C51" s="92">
        <v>1</v>
      </c>
      <c r="D51" s="92" t="s">
        <v>37</v>
      </c>
      <c r="E51" s="29">
        <v>30000000</v>
      </c>
      <c r="F51" s="71"/>
      <c r="G51" s="50" t="s">
        <v>11</v>
      </c>
      <c r="H51" s="50"/>
      <c r="I51" s="32" t="s">
        <v>333</v>
      </c>
      <c r="J51" s="4" t="s">
        <v>378</v>
      </c>
    </row>
    <row r="52" spans="1:10" x14ac:dyDescent="0.25">
      <c r="A52" s="153"/>
      <c r="B52" s="94" t="s">
        <v>279</v>
      </c>
      <c r="C52" s="95">
        <v>1</v>
      </c>
      <c r="D52" s="95" t="s">
        <v>37</v>
      </c>
      <c r="E52" s="28">
        <v>30000000</v>
      </c>
      <c r="G52" s="36" t="s">
        <v>11</v>
      </c>
      <c r="I52" s="33" t="s">
        <v>334</v>
      </c>
      <c r="J52" s="4" t="s">
        <v>378</v>
      </c>
    </row>
    <row r="53" spans="1:10" x14ac:dyDescent="0.25">
      <c r="A53" s="153"/>
      <c r="B53" s="94" t="s">
        <v>281</v>
      </c>
      <c r="C53" s="95">
        <v>1</v>
      </c>
      <c r="D53" s="95" t="s">
        <v>37</v>
      </c>
      <c r="E53" s="28">
        <v>30000000</v>
      </c>
      <c r="G53" s="36" t="s">
        <v>11</v>
      </c>
      <c r="I53" s="33" t="s">
        <v>335</v>
      </c>
      <c r="J53" s="4" t="s">
        <v>378</v>
      </c>
    </row>
    <row r="54" spans="1:10" ht="13" thickBot="1" x14ac:dyDescent="0.3">
      <c r="A54" s="153"/>
      <c r="B54" s="97" t="s">
        <v>336</v>
      </c>
      <c r="C54" s="98">
        <v>1</v>
      </c>
      <c r="D54" s="98" t="s">
        <v>37</v>
      </c>
      <c r="E54" s="30">
        <v>30000000</v>
      </c>
      <c r="F54" s="72"/>
      <c r="G54" s="51" t="s">
        <v>11</v>
      </c>
      <c r="H54" s="51"/>
      <c r="I54" s="34" t="s">
        <v>337</v>
      </c>
      <c r="J54" s="4" t="s">
        <v>378</v>
      </c>
    </row>
    <row r="55" spans="1:10" x14ac:dyDescent="0.25">
      <c r="A55" s="153"/>
      <c r="B55" s="91" t="s">
        <v>283</v>
      </c>
      <c r="C55" s="92">
        <v>2</v>
      </c>
      <c r="D55" s="92" t="s">
        <v>37</v>
      </c>
      <c r="E55" s="105">
        <v>8985564</v>
      </c>
      <c r="F55" s="71"/>
      <c r="G55" s="50" t="s">
        <v>11</v>
      </c>
      <c r="H55" s="50"/>
      <c r="I55" s="32" t="s">
        <v>338</v>
      </c>
      <c r="J55" s="4" t="s">
        <v>378</v>
      </c>
    </row>
    <row r="56" spans="1:10" x14ac:dyDescent="0.25">
      <c r="A56" s="153"/>
      <c r="B56" s="94" t="s">
        <v>263</v>
      </c>
      <c r="C56" s="95">
        <v>2</v>
      </c>
      <c r="D56" s="95" t="s">
        <v>37</v>
      </c>
      <c r="E56" s="102">
        <v>9022680</v>
      </c>
      <c r="G56" s="36" t="s">
        <v>11</v>
      </c>
      <c r="I56" s="33" t="s">
        <v>339</v>
      </c>
      <c r="J56" s="4" t="s">
        <v>378</v>
      </c>
    </row>
    <row r="57" spans="1:10" x14ac:dyDescent="0.25">
      <c r="A57" s="153"/>
      <c r="B57" s="94" t="s">
        <v>340</v>
      </c>
      <c r="C57" s="95">
        <v>2</v>
      </c>
      <c r="D57" s="95" t="s">
        <v>37</v>
      </c>
      <c r="E57" s="102">
        <v>9037198</v>
      </c>
      <c r="G57" s="36" t="s">
        <v>11</v>
      </c>
      <c r="I57" s="33" t="s">
        <v>341</v>
      </c>
      <c r="J57" s="4" t="s">
        <v>378</v>
      </c>
    </row>
    <row r="58" spans="1:10" x14ac:dyDescent="0.25">
      <c r="A58" s="153"/>
      <c r="B58" s="94" t="s">
        <v>316</v>
      </c>
      <c r="C58" s="95">
        <v>2</v>
      </c>
      <c r="D58" s="95" t="s">
        <v>37</v>
      </c>
      <c r="E58" s="102">
        <v>9103005</v>
      </c>
      <c r="G58" s="36" t="s">
        <v>11</v>
      </c>
      <c r="I58" s="33" t="s">
        <v>342</v>
      </c>
      <c r="J58" s="4" t="s">
        <v>378</v>
      </c>
    </row>
    <row r="59" spans="1:10" x14ac:dyDescent="0.25">
      <c r="A59" s="153"/>
      <c r="B59" s="94" t="s">
        <v>343</v>
      </c>
      <c r="C59" s="95">
        <v>2</v>
      </c>
      <c r="D59" s="95" t="s">
        <v>37</v>
      </c>
      <c r="E59" s="102">
        <v>6976</v>
      </c>
      <c r="G59" s="36" t="s">
        <v>11</v>
      </c>
      <c r="I59" s="33" t="s">
        <v>344</v>
      </c>
      <c r="J59" s="4" t="s">
        <v>378</v>
      </c>
    </row>
    <row r="60" spans="1:10" x14ac:dyDescent="0.25">
      <c r="A60" s="153"/>
      <c r="B60" s="94" t="s">
        <v>296</v>
      </c>
      <c r="C60" s="95">
        <v>2</v>
      </c>
      <c r="D60" s="95" t="s">
        <v>37</v>
      </c>
      <c r="E60" s="102">
        <v>6987</v>
      </c>
      <c r="G60" s="36" t="s">
        <v>11</v>
      </c>
      <c r="I60" s="33" t="s">
        <v>344</v>
      </c>
      <c r="J60" s="4" t="s">
        <v>378</v>
      </c>
    </row>
    <row r="61" spans="1:10" x14ac:dyDescent="0.25">
      <c r="A61" s="153"/>
      <c r="B61" s="94" t="s">
        <v>281</v>
      </c>
      <c r="C61" s="95">
        <v>2</v>
      </c>
      <c r="D61" s="95" t="s">
        <v>37</v>
      </c>
      <c r="E61" s="102">
        <v>1705</v>
      </c>
      <c r="G61" s="36" t="s">
        <v>11</v>
      </c>
      <c r="I61" s="33" t="s">
        <v>345</v>
      </c>
      <c r="J61" s="4" t="s">
        <v>378</v>
      </c>
    </row>
    <row r="62" spans="1:10" ht="13" thickBot="1" x14ac:dyDescent="0.3">
      <c r="A62" s="153"/>
      <c r="B62" s="97" t="s">
        <v>346</v>
      </c>
      <c r="C62" s="98">
        <v>2</v>
      </c>
      <c r="D62" s="98" t="s">
        <v>37</v>
      </c>
      <c r="E62" s="106">
        <v>7038</v>
      </c>
      <c r="F62" s="72"/>
      <c r="G62" s="51" t="s">
        <v>11</v>
      </c>
      <c r="H62" s="51"/>
      <c r="I62" s="34" t="s">
        <v>347</v>
      </c>
      <c r="J62" s="4" t="s">
        <v>378</v>
      </c>
    </row>
    <row r="63" spans="1:10" x14ac:dyDescent="0.25">
      <c r="A63" s="154" t="s">
        <v>55</v>
      </c>
      <c r="B63" s="107">
        <v>45534</v>
      </c>
      <c r="C63" s="92">
        <v>2</v>
      </c>
      <c r="D63" s="92" t="s">
        <v>40</v>
      </c>
      <c r="E63" s="108">
        <v>21776257</v>
      </c>
      <c r="F63" s="71"/>
      <c r="G63" s="50" t="s">
        <v>11</v>
      </c>
      <c r="H63" s="50"/>
      <c r="I63" s="52" t="s">
        <v>348</v>
      </c>
      <c r="J63" s="4" t="s">
        <v>378</v>
      </c>
    </row>
    <row r="64" spans="1:10" x14ac:dyDescent="0.25">
      <c r="A64" s="155"/>
      <c r="B64" s="81">
        <v>45534</v>
      </c>
      <c r="C64" s="95">
        <v>2</v>
      </c>
      <c r="D64" s="95" t="s">
        <v>40</v>
      </c>
      <c r="E64" s="109">
        <v>2782313</v>
      </c>
      <c r="G64" s="36" t="s">
        <v>11</v>
      </c>
      <c r="I64" s="53" t="s">
        <v>349</v>
      </c>
      <c r="J64" s="4" t="s">
        <v>378</v>
      </c>
    </row>
    <row r="65" spans="1:10" x14ac:dyDescent="0.25">
      <c r="A65" s="155"/>
      <c r="B65" s="81">
        <v>45565</v>
      </c>
      <c r="C65" s="95">
        <v>2</v>
      </c>
      <c r="D65" s="95" t="s">
        <v>40</v>
      </c>
      <c r="E65" s="109">
        <v>20260539</v>
      </c>
      <c r="G65" s="36" t="s">
        <v>11</v>
      </c>
      <c r="I65" s="54" t="s">
        <v>350</v>
      </c>
      <c r="J65" s="4" t="s">
        <v>378</v>
      </c>
    </row>
    <row r="66" spans="1:10" x14ac:dyDescent="0.25">
      <c r="A66" s="155"/>
      <c r="B66" s="81">
        <v>45565</v>
      </c>
      <c r="C66" s="95">
        <v>2</v>
      </c>
      <c r="D66" s="95" t="s">
        <v>40</v>
      </c>
      <c r="E66" s="102">
        <v>3209584</v>
      </c>
      <c r="G66" s="36" t="s">
        <v>11</v>
      </c>
      <c r="I66" s="54" t="s">
        <v>351</v>
      </c>
      <c r="J66" s="4" t="s">
        <v>378</v>
      </c>
    </row>
    <row r="67" spans="1:10" x14ac:dyDescent="0.25">
      <c r="A67" s="155"/>
      <c r="B67" s="81">
        <v>45626</v>
      </c>
      <c r="C67" s="95">
        <v>2</v>
      </c>
      <c r="D67" s="95" t="s">
        <v>40</v>
      </c>
      <c r="E67" s="102">
        <v>2698555</v>
      </c>
      <c r="G67" s="36" t="s">
        <v>11</v>
      </c>
      <c r="I67" s="54" t="s">
        <v>352</v>
      </c>
      <c r="J67" s="4" t="s">
        <v>378</v>
      </c>
    </row>
    <row r="68" spans="1:10" x14ac:dyDescent="0.25">
      <c r="A68" s="155"/>
      <c r="B68" s="81">
        <v>45626</v>
      </c>
      <c r="C68" s="95">
        <v>2</v>
      </c>
      <c r="D68" s="95" t="s">
        <v>40</v>
      </c>
      <c r="E68" s="102">
        <v>27871139</v>
      </c>
      <c r="G68" s="36" t="s">
        <v>11</v>
      </c>
      <c r="I68" s="54" t="s">
        <v>353</v>
      </c>
      <c r="J68" s="4" t="s">
        <v>378</v>
      </c>
    </row>
    <row r="69" spans="1:10" x14ac:dyDescent="0.25">
      <c r="A69" s="155"/>
      <c r="B69" s="81">
        <v>45625</v>
      </c>
      <c r="C69" s="95">
        <v>2</v>
      </c>
      <c r="D69" s="95" t="s">
        <v>40</v>
      </c>
      <c r="E69" s="102">
        <v>19501045</v>
      </c>
      <c r="G69" s="36" t="s">
        <v>11</v>
      </c>
      <c r="I69" s="54" t="s">
        <v>354</v>
      </c>
      <c r="J69" s="4" t="s">
        <v>378</v>
      </c>
    </row>
    <row r="70" spans="1:10" ht="13" thickBot="1" x14ac:dyDescent="0.3">
      <c r="A70" s="155"/>
      <c r="B70" s="81">
        <v>45625</v>
      </c>
      <c r="C70" s="98">
        <v>2</v>
      </c>
      <c r="D70" s="98" t="s">
        <v>40</v>
      </c>
      <c r="E70" s="106">
        <v>4756777</v>
      </c>
      <c r="F70" s="72"/>
      <c r="G70" s="51" t="s">
        <v>11</v>
      </c>
      <c r="H70" s="51"/>
      <c r="I70" s="55" t="s">
        <v>355</v>
      </c>
      <c r="J70" s="4" t="s">
        <v>378</v>
      </c>
    </row>
    <row r="71" spans="1:10" x14ac:dyDescent="0.25">
      <c r="A71" s="155"/>
      <c r="B71" s="91" t="s">
        <v>3</v>
      </c>
      <c r="C71" s="92">
        <v>2</v>
      </c>
      <c r="D71" s="92" t="s">
        <v>30</v>
      </c>
      <c r="E71" s="105">
        <v>1078631</v>
      </c>
      <c r="F71" s="71"/>
      <c r="G71" s="50" t="s">
        <v>11</v>
      </c>
      <c r="H71" s="50"/>
      <c r="I71" s="52" t="s">
        <v>356</v>
      </c>
      <c r="J71" s="4" t="s">
        <v>378</v>
      </c>
    </row>
    <row r="72" spans="1:10" x14ac:dyDescent="0.25">
      <c r="A72" s="155"/>
      <c r="B72" s="94" t="s">
        <v>3</v>
      </c>
      <c r="C72" s="95">
        <v>2</v>
      </c>
      <c r="D72" s="95" t="s">
        <v>30</v>
      </c>
      <c r="E72" s="102">
        <v>1097524</v>
      </c>
      <c r="G72" s="36" t="s">
        <v>11</v>
      </c>
      <c r="I72" s="54" t="s">
        <v>357</v>
      </c>
      <c r="J72" s="4" t="s">
        <v>378</v>
      </c>
    </row>
    <row r="73" spans="1:10" x14ac:dyDescent="0.25">
      <c r="A73" s="155"/>
      <c r="B73" s="94" t="s">
        <v>3</v>
      </c>
      <c r="C73" s="95">
        <v>2</v>
      </c>
      <c r="D73" s="95" t="s">
        <v>30</v>
      </c>
      <c r="E73" s="102">
        <v>1209794</v>
      </c>
      <c r="G73" s="36" t="s">
        <v>11</v>
      </c>
      <c r="I73" s="54" t="s">
        <v>358</v>
      </c>
      <c r="J73" s="4" t="s">
        <v>378</v>
      </c>
    </row>
    <row r="74" spans="1:10" ht="13" thickBot="1" x14ac:dyDescent="0.3">
      <c r="A74" s="156"/>
      <c r="B74" s="97" t="s">
        <v>3</v>
      </c>
      <c r="C74" s="98">
        <v>2</v>
      </c>
      <c r="D74" s="98" t="s">
        <v>30</v>
      </c>
      <c r="E74" s="106">
        <v>1280679</v>
      </c>
      <c r="F74" s="72"/>
      <c r="G74" s="51" t="s">
        <v>11</v>
      </c>
      <c r="H74" s="51"/>
      <c r="I74" s="55" t="s">
        <v>359</v>
      </c>
      <c r="J74" s="4" t="s">
        <v>378</v>
      </c>
    </row>
    <row r="75" spans="1:10" x14ac:dyDescent="0.25">
      <c r="A75" s="157" t="s">
        <v>59</v>
      </c>
      <c r="B75" s="91" t="s">
        <v>3</v>
      </c>
      <c r="C75" s="92">
        <v>2</v>
      </c>
      <c r="D75" s="92" t="s">
        <v>42</v>
      </c>
      <c r="E75" s="108">
        <v>2607991</v>
      </c>
      <c r="F75" s="71"/>
      <c r="G75" s="50" t="s">
        <v>66</v>
      </c>
      <c r="H75" s="50"/>
      <c r="I75" s="56" t="s">
        <v>360</v>
      </c>
      <c r="J75" s="4" t="s">
        <v>378</v>
      </c>
    </row>
    <row r="76" spans="1:10" x14ac:dyDescent="0.25">
      <c r="A76" s="158"/>
      <c r="B76" s="94" t="s">
        <v>3</v>
      </c>
      <c r="C76" s="95">
        <v>2</v>
      </c>
      <c r="D76" s="95" t="s">
        <v>42</v>
      </c>
      <c r="E76" s="109">
        <v>2617125</v>
      </c>
      <c r="G76" s="36" t="s">
        <v>66</v>
      </c>
      <c r="I76" s="54" t="s">
        <v>361</v>
      </c>
      <c r="J76" s="4" t="s">
        <v>378</v>
      </c>
    </row>
    <row r="77" spans="1:10" x14ac:dyDescent="0.25">
      <c r="A77" s="158"/>
      <c r="B77" s="94" t="s">
        <v>3</v>
      </c>
      <c r="C77" s="95">
        <v>2</v>
      </c>
      <c r="D77" s="95" t="s">
        <v>42</v>
      </c>
      <c r="E77" s="109">
        <v>2620451</v>
      </c>
      <c r="G77" s="36" t="s">
        <v>66</v>
      </c>
      <c r="I77" s="54" t="s">
        <v>362</v>
      </c>
      <c r="J77" s="4" t="s">
        <v>378</v>
      </c>
    </row>
    <row r="78" spans="1:10" ht="13" thickBot="1" x14ac:dyDescent="0.3">
      <c r="A78" s="159"/>
      <c r="B78" s="97" t="s">
        <v>3</v>
      </c>
      <c r="C78" s="98">
        <v>2</v>
      </c>
      <c r="D78" s="98" t="s">
        <v>42</v>
      </c>
      <c r="E78" s="110">
        <v>2643487</v>
      </c>
      <c r="F78" s="72"/>
      <c r="G78" s="51" t="s">
        <v>66</v>
      </c>
      <c r="H78" s="51"/>
      <c r="I78" s="55" t="s">
        <v>363</v>
      </c>
      <c r="J78" s="4" t="s">
        <v>378</v>
      </c>
    </row>
    <row r="79" spans="1:10" x14ac:dyDescent="0.25">
      <c r="A79" s="160" t="s">
        <v>61</v>
      </c>
      <c r="B79" s="91" t="s">
        <v>3</v>
      </c>
      <c r="C79" s="92">
        <v>2</v>
      </c>
      <c r="D79" s="92" t="s">
        <v>41</v>
      </c>
      <c r="E79" s="109">
        <f>106.45*983.25</f>
        <v>104666.96250000001</v>
      </c>
      <c r="F79" s="71"/>
      <c r="G79" s="50" t="s">
        <v>71</v>
      </c>
      <c r="H79" s="50"/>
      <c r="I79" s="56" t="s">
        <v>364</v>
      </c>
      <c r="J79" s="4" t="s">
        <v>378</v>
      </c>
    </row>
    <row r="80" spans="1:10" ht="13" thickBot="1" x14ac:dyDescent="0.3">
      <c r="A80" s="161"/>
      <c r="B80" s="97" t="s">
        <v>3</v>
      </c>
      <c r="C80" s="98">
        <v>2</v>
      </c>
      <c r="D80" s="98" t="s">
        <v>41</v>
      </c>
      <c r="E80" s="110">
        <f>100.28*983.25</f>
        <v>98600.31</v>
      </c>
      <c r="F80" s="72"/>
      <c r="G80" s="51" t="s">
        <v>71</v>
      </c>
      <c r="H80" s="51"/>
      <c r="I80" s="55" t="s">
        <v>365</v>
      </c>
      <c r="J80" s="4" t="s">
        <v>378</v>
      </c>
    </row>
    <row r="82" spans="5:8" ht="14.5" x14ac:dyDescent="0.35">
      <c r="E82" s="57"/>
    </row>
    <row r="83" spans="5:8" x14ac:dyDescent="0.25">
      <c r="F83" s="85"/>
    </row>
    <row r="84" spans="5:8" ht="14.5" x14ac:dyDescent="0.35">
      <c r="F84" s="57"/>
      <c r="G84" s="86"/>
      <c r="H84" s="86"/>
    </row>
    <row r="86" spans="5:8" x14ac:dyDescent="0.25">
      <c r="E86" s="85"/>
    </row>
    <row r="87" spans="5:8" x14ac:dyDescent="0.25">
      <c r="E87" s="85"/>
    </row>
  </sheetData>
  <mergeCells count="4">
    <mergeCell ref="A2:A62"/>
    <mergeCell ref="A63:A74"/>
    <mergeCell ref="A75:A78"/>
    <mergeCell ref="A79:A80"/>
  </mergeCells>
  <pageMargins left="0.7" right="0.7" top="0.75" bottom="0.75" header="0.3" footer="0.3"/>
  <headerFooter>
    <oddFooter>&amp;L_x000D_&amp;1#&amp;"Calibri"&amp;10&amp;K000000 Interna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26DD-F22B-4D41-94B2-B1F68299FED2}">
  <dimension ref="A1:M29"/>
  <sheetViews>
    <sheetView showGridLines="0" tabSelected="1" workbookViewId="0">
      <selection activeCell="B1" sqref="B1:L1"/>
    </sheetView>
  </sheetViews>
  <sheetFormatPr baseColWidth="10" defaultRowHeight="12.5" x14ac:dyDescent="0.25"/>
  <cols>
    <col min="1" max="1" width="2.81640625" customWidth="1"/>
    <col min="2" max="2" width="15.81640625" bestFit="1" customWidth="1"/>
    <col min="5" max="5" width="40.26953125" bestFit="1" customWidth="1"/>
    <col min="7" max="7" width="16.81640625" customWidth="1"/>
    <col min="8" max="8" width="30.1796875" bestFit="1" customWidth="1"/>
    <col min="9" max="9" width="23" bestFit="1" customWidth="1"/>
    <col min="10" max="10" width="35.1796875" bestFit="1" customWidth="1"/>
    <col min="12" max="12" width="19.81640625" bestFit="1" customWidth="1"/>
  </cols>
  <sheetData>
    <row r="1" spans="1:13" ht="13" thickBot="1" x14ac:dyDescent="0.3">
      <c r="A1" s="4"/>
      <c r="B1" s="148" t="s">
        <v>366</v>
      </c>
      <c r="C1" s="149"/>
      <c r="D1" s="149"/>
      <c r="E1" s="149"/>
      <c r="F1" s="149"/>
      <c r="G1" s="149"/>
      <c r="H1" s="149"/>
      <c r="I1" s="149"/>
      <c r="J1" s="149"/>
      <c r="K1" s="149"/>
      <c r="L1" s="150"/>
      <c r="M1" s="4"/>
    </row>
    <row r="2" spans="1:13" ht="13" thickBot="1" x14ac:dyDescent="0.3">
      <c r="A2" s="4"/>
      <c r="B2" s="148" t="s">
        <v>382</v>
      </c>
      <c r="C2" s="149"/>
      <c r="D2" s="149"/>
      <c r="E2" s="149"/>
      <c r="F2" s="149"/>
      <c r="G2" s="149"/>
      <c r="H2" s="149"/>
      <c r="I2" s="149"/>
      <c r="J2" s="149"/>
      <c r="K2" s="149"/>
      <c r="L2" s="150"/>
      <c r="M2" s="4"/>
    </row>
    <row r="3" spans="1:13" ht="13" thickBot="1" x14ac:dyDescent="0.3">
      <c r="A3" s="4"/>
      <c r="B3" s="38" t="s">
        <v>2</v>
      </c>
      <c r="C3" s="39" t="s">
        <v>367</v>
      </c>
      <c r="D3" s="39" t="s">
        <v>5</v>
      </c>
      <c r="E3" s="39" t="s">
        <v>368</v>
      </c>
      <c r="F3" s="39" t="s">
        <v>369</v>
      </c>
      <c r="G3" s="39" t="s">
        <v>370</v>
      </c>
      <c r="H3" s="40" t="s">
        <v>371</v>
      </c>
      <c r="I3" s="41" t="s">
        <v>10</v>
      </c>
      <c r="J3" s="39" t="s">
        <v>372</v>
      </c>
      <c r="K3" s="39" t="s">
        <v>373</v>
      </c>
      <c r="L3" s="42" t="s">
        <v>374</v>
      </c>
      <c r="M3" s="4"/>
    </row>
    <row r="4" spans="1:13" x14ac:dyDescent="0.25">
      <c r="A4" s="4"/>
      <c r="B4" s="142" t="s">
        <v>379</v>
      </c>
      <c r="C4" s="143">
        <v>2</v>
      </c>
      <c r="D4" s="143" t="s">
        <v>30</v>
      </c>
      <c r="E4" s="144" t="s">
        <v>12</v>
      </c>
      <c r="F4" s="144">
        <v>970300007</v>
      </c>
      <c r="G4" s="143" t="s">
        <v>15</v>
      </c>
      <c r="H4" s="145">
        <f>'Detalle al 30.06'!E2</f>
        <v>579584087</v>
      </c>
      <c r="I4" s="146">
        <v>0</v>
      </c>
      <c r="J4" s="144" t="s">
        <v>375</v>
      </c>
      <c r="K4" s="143" t="s">
        <v>11</v>
      </c>
      <c r="L4" s="147">
        <v>1</v>
      </c>
      <c r="M4" s="4"/>
    </row>
    <row r="5" spans="1:13" x14ac:dyDescent="0.25">
      <c r="A5" s="4"/>
      <c r="B5" s="44" t="s">
        <v>379</v>
      </c>
      <c r="C5" s="45">
        <v>2</v>
      </c>
      <c r="D5" s="6" t="s">
        <v>30</v>
      </c>
      <c r="E5" s="7" t="s">
        <v>12</v>
      </c>
      <c r="F5" s="7">
        <v>970300007</v>
      </c>
      <c r="G5" s="6" t="s">
        <v>15</v>
      </c>
      <c r="H5" s="27">
        <f>+'Detalle al 30.06'!E3</f>
        <v>655426152</v>
      </c>
      <c r="I5" s="113">
        <v>0</v>
      </c>
      <c r="J5" s="46" t="s">
        <v>375</v>
      </c>
      <c r="K5" s="6" t="s">
        <v>11</v>
      </c>
      <c r="L5" s="114">
        <v>1</v>
      </c>
      <c r="M5" s="4"/>
    </row>
    <row r="6" spans="1:13" x14ac:dyDescent="0.25">
      <c r="A6" s="4"/>
      <c r="B6" s="44" t="s">
        <v>379</v>
      </c>
      <c r="C6" s="45">
        <v>2</v>
      </c>
      <c r="D6" s="6" t="s">
        <v>30</v>
      </c>
      <c r="E6" s="7" t="s">
        <v>12</v>
      </c>
      <c r="F6" s="7">
        <v>970300007</v>
      </c>
      <c r="G6" s="6" t="s">
        <v>15</v>
      </c>
      <c r="H6" s="27">
        <f>+'Detalle al 30.06'!E4</f>
        <v>593817348</v>
      </c>
      <c r="I6" s="113">
        <v>0</v>
      </c>
      <c r="J6" s="46" t="s">
        <v>375</v>
      </c>
      <c r="K6" s="6" t="s">
        <v>11</v>
      </c>
      <c r="L6" s="114">
        <v>1</v>
      </c>
      <c r="M6" s="4"/>
    </row>
    <row r="7" spans="1:13" x14ac:dyDescent="0.25">
      <c r="A7" s="4"/>
      <c r="B7" s="44" t="s">
        <v>379</v>
      </c>
      <c r="C7" s="45">
        <v>2</v>
      </c>
      <c r="D7" s="6" t="s">
        <v>30</v>
      </c>
      <c r="E7" s="7" t="s">
        <v>12</v>
      </c>
      <c r="F7" s="7">
        <v>970300007</v>
      </c>
      <c r="G7" s="6" t="s">
        <v>15</v>
      </c>
      <c r="H7" s="27">
        <f>+'Detalle al 30.06'!E5</f>
        <v>661590284</v>
      </c>
      <c r="I7" s="113">
        <v>0</v>
      </c>
      <c r="J7" s="46" t="s">
        <v>375</v>
      </c>
      <c r="K7" s="6" t="s">
        <v>11</v>
      </c>
      <c r="L7" s="114">
        <v>1</v>
      </c>
      <c r="M7" s="4"/>
    </row>
    <row r="8" spans="1:13" x14ac:dyDescent="0.25">
      <c r="A8" s="4"/>
      <c r="B8" s="44" t="s">
        <v>379</v>
      </c>
      <c r="C8" s="45">
        <v>2</v>
      </c>
      <c r="D8" s="6" t="s">
        <v>30</v>
      </c>
      <c r="E8" s="7" t="s">
        <v>12</v>
      </c>
      <c r="F8" s="7">
        <v>970300007</v>
      </c>
      <c r="G8" s="6" t="s">
        <v>15</v>
      </c>
      <c r="H8" s="27">
        <f>+'Detalle al 30.06'!E6</f>
        <v>645402489</v>
      </c>
      <c r="I8" s="113">
        <v>0</v>
      </c>
      <c r="J8" s="46" t="s">
        <v>375</v>
      </c>
      <c r="K8" s="6" t="s">
        <v>11</v>
      </c>
      <c r="L8" s="114">
        <v>1</v>
      </c>
      <c r="M8" s="4"/>
    </row>
    <row r="9" spans="1:13" x14ac:dyDescent="0.25">
      <c r="A9" s="4"/>
      <c r="B9" s="44" t="s">
        <v>379</v>
      </c>
      <c r="C9" s="45">
        <v>2</v>
      </c>
      <c r="D9" s="6" t="s">
        <v>30</v>
      </c>
      <c r="E9" s="7" t="s">
        <v>12</v>
      </c>
      <c r="F9" s="7">
        <v>970300007</v>
      </c>
      <c r="G9" s="6" t="s">
        <v>15</v>
      </c>
      <c r="H9" s="27">
        <f>+'Detalle al 30.06'!E7</f>
        <v>701417322</v>
      </c>
      <c r="I9" s="113">
        <v>0</v>
      </c>
      <c r="J9" s="46" t="s">
        <v>375</v>
      </c>
      <c r="K9" s="6" t="s">
        <v>11</v>
      </c>
      <c r="L9" s="114">
        <v>1</v>
      </c>
      <c r="M9" s="4"/>
    </row>
    <row r="10" spans="1:13" x14ac:dyDescent="0.25">
      <c r="A10" s="4"/>
      <c r="B10" s="44" t="s">
        <v>379</v>
      </c>
      <c r="C10" s="45">
        <v>2</v>
      </c>
      <c r="D10" s="6" t="s">
        <v>37</v>
      </c>
      <c r="E10" s="7" t="s">
        <v>12</v>
      </c>
      <c r="F10" s="7">
        <v>970300007</v>
      </c>
      <c r="G10" s="6" t="s">
        <v>15</v>
      </c>
      <c r="H10" s="27">
        <f>'Detalle al 30.06'!E60</f>
        <v>648222878</v>
      </c>
      <c r="I10" s="115">
        <f>'Detalle al 30.06'!F60</f>
        <v>231934</v>
      </c>
      <c r="J10" s="46" t="s">
        <v>375</v>
      </c>
      <c r="K10" s="6" t="s">
        <v>11</v>
      </c>
      <c r="L10" s="114">
        <v>1</v>
      </c>
      <c r="M10" s="4"/>
    </row>
    <row r="11" spans="1:13" x14ac:dyDescent="0.25">
      <c r="A11" s="4"/>
      <c r="B11" s="44" t="s">
        <v>379</v>
      </c>
      <c r="C11" s="45">
        <v>2</v>
      </c>
      <c r="D11" s="6" t="s">
        <v>37</v>
      </c>
      <c r="E11" s="7" t="s">
        <v>12</v>
      </c>
      <c r="F11" s="7">
        <v>970300007</v>
      </c>
      <c r="G11" s="6" t="s">
        <v>15</v>
      </c>
      <c r="H11" s="27">
        <f>'Detalle al 30.06'!E61</f>
        <v>1995461755</v>
      </c>
      <c r="I11" s="115">
        <f>'Detalle al 30.06'!F61</f>
        <v>356988</v>
      </c>
      <c r="J11" s="46" t="s">
        <v>375</v>
      </c>
      <c r="K11" s="6" t="s">
        <v>11</v>
      </c>
      <c r="L11" s="114">
        <v>1</v>
      </c>
      <c r="M11" s="4"/>
    </row>
    <row r="12" spans="1:13" x14ac:dyDescent="0.25">
      <c r="A12" s="4"/>
      <c r="B12" s="44" t="s">
        <v>379</v>
      </c>
      <c r="C12" s="45">
        <v>2</v>
      </c>
      <c r="D12" s="6" t="s">
        <v>37</v>
      </c>
      <c r="E12" s="7" t="s">
        <v>12</v>
      </c>
      <c r="F12" s="7">
        <v>970300007</v>
      </c>
      <c r="G12" s="6" t="s">
        <v>15</v>
      </c>
      <c r="H12" s="27">
        <f>'Detalle al 30.06'!E62</f>
        <v>2344842054</v>
      </c>
      <c r="I12" s="115">
        <f>'Detalle al 30.06'!F62</f>
        <v>419492</v>
      </c>
      <c r="J12" s="46" t="s">
        <v>375</v>
      </c>
      <c r="K12" s="6" t="s">
        <v>11</v>
      </c>
      <c r="L12" s="114">
        <v>1</v>
      </c>
      <c r="M12" s="4"/>
    </row>
    <row r="13" spans="1:13" x14ac:dyDescent="0.25">
      <c r="A13" s="4"/>
      <c r="B13" s="44" t="s">
        <v>379</v>
      </c>
      <c r="C13" s="45">
        <v>2</v>
      </c>
      <c r="D13" s="6" t="s">
        <v>37</v>
      </c>
      <c r="E13" s="7" t="s">
        <v>12</v>
      </c>
      <c r="F13" s="7">
        <v>970300007</v>
      </c>
      <c r="G13" s="6" t="s">
        <v>15</v>
      </c>
      <c r="H13" s="27">
        <f>'Detalle al 30.06'!E63</f>
        <v>986951653</v>
      </c>
      <c r="I13" s="115">
        <f>'Detalle al 30.06'!F63</f>
        <v>176566</v>
      </c>
      <c r="J13" s="46" t="s">
        <v>375</v>
      </c>
      <c r="K13" s="6" t="s">
        <v>11</v>
      </c>
      <c r="L13" s="114">
        <v>1</v>
      </c>
      <c r="M13" s="4"/>
    </row>
    <row r="14" spans="1:13" x14ac:dyDescent="0.25">
      <c r="A14" s="4"/>
      <c r="B14" s="44" t="s">
        <v>379</v>
      </c>
      <c r="C14" s="45">
        <v>2</v>
      </c>
      <c r="D14" s="6" t="s">
        <v>37</v>
      </c>
      <c r="E14" s="7" t="s">
        <v>12</v>
      </c>
      <c r="F14" s="7">
        <v>970300007</v>
      </c>
      <c r="G14" s="6" t="s">
        <v>15</v>
      </c>
      <c r="H14" s="27">
        <f>'Detalle al 30.06'!E64</f>
        <v>1408283532</v>
      </c>
      <c r="I14" s="115">
        <f>'Detalle al 30.06'!F64</f>
        <v>251942</v>
      </c>
      <c r="J14" s="46" t="s">
        <v>375</v>
      </c>
      <c r="K14" s="6" t="s">
        <v>11</v>
      </c>
      <c r="L14" s="114">
        <v>1</v>
      </c>
      <c r="M14" s="4"/>
    </row>
    <row r="15" spans="1:13" x14ac:dyDescent="0.25">
      <c r="A15" s="4"/>
      <c r="B15" s="44" t="s">
        <v>379</v>
      </c>
      <c r="C15" s="45">
        <v>2</v>
      </c>
      <c r="D15" s="6" t="s">
        <v>37</v>
      </c>
      <c r="E15" s="7" t="s">
        <v>12</v>
      </c>
      <c r="F15" s="7">
        <v>970300007</v>
      </c>
      <c r="G15" s="6" t="s">
        <v>15</v>
      </c>
      <c r="H15" s="27">
        <f>'Detalle al 30.06'!E65</f>
        <v>607694463</v>
      </c>
      <c r="I15" s="115">
        <f>'Detalle al 30.06'!F65</f>
        <v>108717</v>
      </c>
      <c r="J15" s="46" t="s">
        <v>375</v>
      </c>
      <c r="K15" s="6" t="s">
        <v>11</v>
      </c>
      <c r="L15" s="114">
        <v>1</v>
      </c>
      <c r="M15" s="4"/>
    </row>
    <row r="16" spans="1:13" x14ac:dyDescent="0.25">
      <c r="A16" s="4"/>
      <c r="B16" s="44" t="s">
        <v>379</v>
      </c>
      <c r="C16" s="45">
        <v>2</v>
      </c>
      <c r="D16" s="6" t="s">
        <v>37</v>
      </c>
      <c r="E16" s="7" t="s">
        <v>12</v>
      </c>
      <c r="F16" s="7">
        <v>970300007</v>
      </c>
      <c r="G16" s="6" t="s">
        <v>15</v>
      </c>
      <c r="H16" s="27">
        <f>'Detalle al 30.06'!E67</f>
        <v>24716782961</v>
      </c>
      <c r="I16" s="115">
        <f>'Detalle al 30.06'!F67</f>
        <v>4435015</v>
      </c>
      <c r="J16" s="46" t="s">
        <v>375</v>
      </c>
      <c r="K16" s="6" t="s">
        <v>11</v>
      </c>
      <c r="L16" s="114">
        <v>1</v>
      </c>
      <c r="M16" s="4"/>
    </row>
    <row r="17" spans="1:13" x14ac:dyDescent="0.25">
      <c r="A17" s="4"/>
      <c r="B17" s="44" t="s">
        <v>379</v>
      </c>
      <c r="C17" s="45">
        <v>2</v>
      </c>
      <c r="D17" s="6" t="s">
        <v>37</v>
      </c>
      <c r="E17" s="7" t="s">
        <v>12</v>
      </c>
      <c r="F17" s="7">
        <v>970300007</v>
      </c>
      <c r="G17" s="6" t="s">
        <v>15</v>
      </c>
      <c r="H17" s="27">
        <f>'Detalle al 30.06'!E68</f>
        <v>714109255</v>
      </c>
      <c r="I17" s="115">
        <f>'Detalle al 30.06'!F68</f>
        <v>128135</v>
      </c>
      <c r="J17" s="46" t="s">
        <v>375</v>
      </c>
      <c r="K17" s="6" t="s">
        <v>11</v>
      </c>
      <c r="L17" s="114">
        <v>1</v>
      </c>
      <c r="M17" s="4"/>
    </row>
    <row r="18" spans="1:13" x14ac:dyDescent="0.25">
      <c r="A18" s="4"/>
      <c r="B18" s="44" t="s">
        <v>379</v>
      </c>
      <c r="C18" s="45">
        <v>2</v>
      </c>
      <c r="D18" s="6" t="s">
        <v>37</v>
      </c>
      <c r="E18" s="7" t="s">
        <v>12</v>
      </c>
      <c r="F18" s="7">
        <v>970300007</v>
      </c>
      <c r="G18" s="6" t="s">
        <v>15</v>
      </c>
      <c r="H18" s="27">
        <f>'Detalle al 30.06'!E69</f>
        <v>7446372799</v>
      </c>
      <c r="I18" s="115">
        <f>'Detalle al 30.06'!F69</f>
        <v>1336127</v>
      </c>
      <c r="J18" s="46" t="s">
        <v>375</v>
      </c>
      <c r="K18" s="6" t="s">
        <v>11</v>
      </c>
      <c r="L18" s="114">
        <v>1</v>
      </c>
      <c r="M18" s="4"/>
    </row>
    <row r="19" spans="1:13" x14ac:dyDescent="0.25">
      <c r="A19" s="4"/>
      <c r="B19" s="44" t="s">
        <v>379</v>
      </c>
      <c r="C19" s="45">
        <v>2</v>
      </c>
      <c r="D19" s="6" t="s">
        <v>37</v>
      </c>
      <c r="E19" s="7" t="s">
        <v>12</v>
      </c>
      <c r="F19" s="7">
        <v>970300007</v>
      </c>
      <c r="G19" s="6" t="s">
        <v>15</v>
      </c>
      <c r="H19" s="27">
        <f>'Detalle al 30.06'!E70</f>
        <v>35000000000</v>
      </c>
      <c r="I19" s="115">
        <f>'Detalle al 30.06'!F70</f>
        <v>6280167</v>
      </c>
      <c r="J19" s="46" t="s">
        <v>375</v>
      </c>
      <c r="K19" s="6" t="s">
        <v>11</v>
      </c>
      <c r="L19" s="114">
        <v>1</v>
      </c>
      <c r="M19" s="4"/>
    </row>
    <row r="20" spans="1:13" x14ac:dyDescent="0.25">
      <c r="A20" s="4"/>
      <c r="B20" s="44" t="s">
        <v>379</v>
      </c>
      <c r="C20" s="45">
        <v>2</v>
      </c>
      <c r="D20" s="6" t="s">
        <v>37</v>
      </c>
      <c r="E20" s="7" t="s">
        <v>12</v>
      </c>
      <c r="F20" s="7">
        <v>970300007</v>
      </c>
      <c r="G20" s="6" t="s">
        <v>15</v>
      </c>
      <c r="H20" s="27">
        <f>'Detalle al 30.06'!E71</f>
        <v>60830000000</v>
      </c>
      <c r="I20" s="115">
        <f>'Detalle al 30.06'!F71</f>
        <v>16846567</v>
      </c>
      <c r="J20" s="46" t="s">
        <v>375</v>
      </c>
      <c r="K20" s="137" t="s">
        <v>11</v>
      </c>
      <c r="L20" s="138">
        <v>1</v>
      </c>
      <c r="M20" s="4"/>
    </row>
    <row r="21" spans="1:13" x14ac:dyDescent="0.25">
      <c r="A21" s="4"/>
      <c r="B21" s="44" t="s">
        <v>379</v>
      </c>
      <c r="C21" s="45">
        <v>2</v>
      </c>
      <c r="D21" s="6" t="s">
        <v>37</v>
      </c>
      <c r="E21" s="7" t="s">
        <v>12</v>
      </c>
      <c r="F21" s="7">
        <v>970300007</v>
      </c>
      <c r="G21" s="6" t="s">
        <v>15</v>
      </c>
      <c r="H21" s="27">
        <f>'Detalle al 30.06'!E72</f>
        <v>1965844817</v>
      </c>
      <c r="I21" s="115">
        <f>'Detalle al 30.06'!F72</f>
        <v>352738</v>
      </c>
      <c r="J21" s="46" t="s">
        <v>375</v>
      </c>
      <c r="K21" s="137" t="s">
        <v>11</v>
      </c>
      <c r="L21" s="138">
        <v>1</v>
      </c>
      <c r="M21" s="4"/>
    </row>
    <row r="22" spans="1:13" x14ac:dyDescent="0.25">
      <c r="A22" s="4"/>
      <c r="B22" s="44" t="s">
        <v>379</v>
      </c>
      <c r="C22" s="45">
        <v>2</v>
      </c>
      <c r="D22" s="6" t="s">
        <v>37</v>
      </c>
      <c r="E22" s="7" t="s">
        <v>12</v>
      </c>
      <c r="F22" s="7">
        <v>970300007</v>
      </c>
      <c r="G22" s="6" t="s">
        <v>15</v>
      </c>
      <c r="H22" s="27">
        <f>'Detalle al 30.06'!E73</f>
        <v>2717664518</v>
      </c>
      <c r="I22" s="115">
        <f>'Detalle al 30.06'!F73</f>
        <v>487640</v>
      </c>
      <c r="J22" s="46" t="s">
        <v>375</v>
      </c>
      <c r="K22" s="137" t="s">
        <v>11</v>
      </c>
      <c r="L22" s="138">
        <v>1</v>
      </c>
      <c r="M22" s="4"/>
    </row>
    <row r="23" spans="1:13" x14ac:dyDescent="0.25">
      <c r="A23" s="4"/>
      <c r="B23" s="44" t="s">
        <v>379</v>
      </c>
      <c r="C23" s="45">
        <v>2</v>
      </c>
      <c r="D23" s="6" t="s">
        <v>37</v>
      </c>
      <c r="E23" s="7" t="s">
        <v>12</v>
      </c>
      <c r="F23" s="7">
        <v>970300007</v>
      </c>
      <c r="G23" s="6" t="s">
        <v>15</v>
      </c>
      <c r="H23" s="27">
        <f>'Detalle al 30.06'!E74</f>
        <v>767203499</v>
      </c>
      <c r="I23" s="115">
        <f>'Detalle al 30.06'!F74</f>
        <v>137662</v>
      </c>
      <c r="J23" s="46" t="s">
        <v>375</v>
      </c>
      <c r="K23" s="137" t="s">
        <v>11</v>
      </c>
      <c r="L23" s="138">
        <v>1</v>
      </c>
      <c r="M23" s="4"/>
    </row>
    <row r="24" spans="1:13" x14ac:dyDescent="0.25">
      <c r="A24" s="4"/>
      <c r="B24" s="44" t="s">
        <v>379</v>
      </c>
      <c r="C24" s="45">
        <v>2</v>
      </c>
      <c r="D24" s="6" t="s">
        <v>37</v>
      </c>
      <c r="E24" s="7" t="s">
        <v>12</v>
      </c>
      <c r="F24" s="7">
        <v>970300007</v>
      </c>
      <c r="G24" s="6" t="s">
        <v>15</v>
      </c>
      <c r="H24" s="27">
        <f>'Detalle al 30.06'!E75</f>
        <v>279050002</v>
      </c>
      <c r="I24" s="115">
        <f>'Detalle al 30.06'!F75</f>
        <v>50071</v>
      </c>
      <c r="J24" s="46" t="s">
        <v>375</v>
      </c>
      <c r="K24" s="137" t="s">
        <v>11</v>
      </c>
      <c r="L24" s="138">
        <v>1</v>
      </c>
      <c r="M24" s="4"/>
    </row>
    <row r="25" spans="1:13" x14ac:dyDescent="0.25">
      <c r="A25" s="4"/>
      <c r="B25" s="44" t="s">
        <v>379</v>
      </c>
      <c r="C25" s="45">
        <v>2</v>
      </c>
      <c r="D25" s="6" t="s">
        <v>37</v>
      </c>
      <c r="E25" s="7" t="s">
        <v>12</v>
      </c>
      <c r="F25" s="7">
        <v>970300007</v>
      </c>
      <c r="G25" s="6" t="s">
        <v>15</v>
      </c>
      <c r="H25" s="27">
        <f>'Detalle al 30.06'!E77</f>
        <v>1876067267</v>
      </c>
      <c r="I25" s="115">
        <f>'Detalle al 30.06'!F77</f>
        <v>334003</v>
      </c>
      <c r="J25" s="46" t="s">
        <v>375</v>
      </c>
      <c r="K25" s="137" t="s">
        <v>11</v>
      </c>
      <c r="L25" s="138">
        <v>1</v>
      </c>
      <c r="M25" s="4"/>
    </row>
    <row r="26" spans="1:13" ht="13" thickBot="1" x14ac:dyDescent="0.3">
      <c r="A26" s="4"/>
      <c r="B26" s="139" t="s">
        <v>379</v>
      </c>
      <c r="C26" s="117">
        <v>2</v>
      </c>
      <c r="D26" s="118" t="s">
        <v>37</v>
      </c>
      <c r="E26" s="119" t="s">
        <v>12</v>
      </c>
      <c r="F26" s="119">
        <v>970300007</v>
      </c>
      <c r="G26" s="118" t="s">
        <v>15</v>
      </c>
      <c r="H26" s="120">
        <f>'Detalle al 30.06'!E78</f>
        <v>5175370453</v>
      </c>
      <c r="I26" s="140">
        <f>'Detalle al 30.06'!F78</f>
        <v>2764164</v>
      </c>
      <c r="J26" s="122" t="s">
        <v>375</v>
      </c>
      <c r="K26" s="118" t="s">
        <v>11</v>
      </c>
      <c r="L26" s="123">
        <v>1</v>
      </c>
      <c r="M26" s="4"/>
    </row>
    <row r="27" spans="1:13" x14ac:dyDescent="0.25">
      <c r="A27" s="4"/>
      <c r="B27" s="4"/>
      <c r="C27" s="36"/>
      <c r="D27" s="4"/>
      <c r="E27" s="4"/>
      <c r="F27" s="4"/>
      <c r="G27" s="4"/>
      <c r="H27" s="37"/>
      <c r="I27" s="4"/>
      <c r="J27" s="4"/>
      <c r="K27" s="4"/>
      <c r="L27" s="4"/>
      <c r="M27" s="4"/>
    </row>
    <row r="28" spans="1:13" x14ac:dyDescent="0.25">
      <c r="H28" s="141"/>
    </row>
    <row r="29" spans="1:13" x14ac:dyDescent="0.25">
      <c r="H29" s="141"/>
    </row>
  </sheetData>
  <mergeCells count="2">
    <mergeCell ref="B1:L1"/>
    <mergeCell ref="B2:L2"/>
  </mergeCells>
  <pageMargins left="0.7" right="0.7" top="0.75" bottom="0.75" header="0.3" footer="0.3"/>
  <headerFooter>
    <oddFooter>&amp;L_x000D_&amp;1#&amp;"Calibri"&amp;10&amp;K000000 Interna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266E-628F-4E5E-AEB6-1C85F613ACEB}">
  <dimension ref="A1:C3"/>
  <sheetViews>
    <sheetView showGridLines="0" workbookViewId="0">
      <selection sqref="A1:B1"/>
    </sheetView>
  </sheetViews>
  <sheetFormatPr baseColWidth="10" defaultRowHeight="12.5" x14ac:dyDescent="0.25"/>
  <cols>
    <col min="1" max="1" width="30.1796875" bestFit="1" customWidth="1"/>
    <col min="2" max="2" width="27.7265625" bestFit="1" customWidth="1"/>
  </cols>
  <sheetData>
    <row r="1" spans="1:3" ht="13.5" thickBot="1" x14ac:dyDescent="0.35">
      <c r="A1" s="151" t="s">
        <v>376</v>
      </c>
      <c r="B1" s="152"/>
    </row>
    <row r="2" spans="1:3" ht="13" thickBot="1" x14ac:dyDescent="0.3">
      <c r="A2" s="125" t="s">
        <v>371</v>
      </c>
      <c r="B2" s="126" t="s">
        <v>377</v>
      </c>
    </row>
    <row r="3" spans="1:3" ht="13" thickBot="1" x14ac:dyDescent="0.3">
      <c r="A3" s="128">
        <f>+SUM('Detalle al 30.06'!E8:E59)+SUM('Detalle al 30.06'!E80:E127)+'Detalle al 30.06'!E79+'Detalle al 30.06'!E76+'Detalle al 30.06'!E66</f>
        <v>964447810</v>
      </c>
      <c r="B3" s="127">
        <f>+SUM('Detalle al 30.06'!J47:J59)+103</f>
        <v>290</v>
      </c>
      <c r="C3" s="141"/>
    </row>
  </sheetData>
  <mergeCells count="1">
    <mergeCell ref="A1:B1"/>
  </mergeCells>
  <pageMargins left="0.7" right="0.7" top="0.75" bottom="0.75" header="0.3" footer="0.3"/>
  <headerFooter>
    <oddFooter>&amp;L_x000D_&amp;1#&amp;"Calibri"&amp;10&amp;K000000 Interna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C770-D872-44AB-9D39-DEE35A555D7E}">
  <sheetPr>
    <tabColor theme="5" tint="0.39997558519241921"/>
  </sheetPr>
  <dimension ref="A1:K134"/>
  <sheetViews>
    <sheetView showGridLines="0" topLeftCell="A84" zoomScale="90" zoomScaleNormal="90" workbookViewId="0">
      <selection activeCell="B120" sqref="B120"/>
    </sheetView>
  </sheetViews>
  <sheetFormatPr baseColWidth="10" defaultColWidth="11.453125" defaultRowHeight="12.5" x14ac:dyDescent="0.25"/>
  <cols>
    <col min="1" max="1" width="17.7265625" style="4" customWidth="1"/>
    <col min="2" max="2" width="15.81640625" style="4" bestFit="1" customWidth="1"/>
    <col min="3" max="3" width="17.453125" style="4" bestFit="1" customWidth="1"/>
    <col min="4" max="4" width="23.1796875" style="4" bestFit="1" customWidth="1"/>
    <col min="5" max="5" width="15.7265625" style="4" bestFit="1" customWidth="1"/>
    <col min="6" max="6" width="23" style="4" bestFit="1" customWidth="1"/>
    <col min="7" max="7" width="27.26953125" style="36" bestFit="1" customWidth="1"/>
    <col min="8" max="8" width="11.81640625" style="36" bestFit="1" customWidth="1"/>
    <col min="9" max="9" width="87.26953125" style="4" customWidth="1"/>
    <col min="10" max="10" width="24.81640625" style="4" bestFit="1" customWidth="1"/>
    <col min="11" max="11" width="0" style="4" hidden="1" customWidth="1"/>
    <col min="12" max="16384" width="11.453125" style="4"/>
  </cols>
  <sheetData>
    <row r="1" spans="1:11" ht="13" thickBot="1" x14ac:dyDescent="0.3">
      <c r="B1" s="58" t="s">
        <v>65</v>
      </c>
      <c r="C1" s="67" t="s">
        <v>4</v>
      </c>
      <c r="D1" s="67" t="s">
        <v>5</v>
      </c>
      <c r="E1" s="68" t="s">
        <v>9</v>
      </c>
      <c r="F1" s="69" t="s">
        <v>10</v>
      </c>
      <c r="G1" s="67" t="s">
        <v>63</v>
      </c>
      <c r="H1" s="67" t="s">
        <v>72</v>
      </c>
      <c r="I1" s="70" t="s">
        <v>64</v>
      </c>
    </row>
    <row r="2" spans="1:11" x14ac:dyDescent="0.25">
      <c r="A2" s="162" t="s">
        <v>260</v>
      </c>
      <c r="B2" s="59" t="s">
        <v>73</v>
      </c>
      <c r="C2" s="50">
        <v>1</v>
      </c>
      <c r="D2" s="50" t="s">
        <v>30</v>
      </c>
      <c r="E2" s="132">
        <v>579584087</v>
      </c>
      <c r="F2" s="133"/>
      <c r="G2" s="50" t="s">
        <v>11</v>
      </c>
      <c r="H2" s="50"/>
      <c r="I2" s="33" t="s">
        <v>81</v>
      </c>
      <c r="J2" s="4" t="s">
        <v>14</v>
      </c>
      <c r="K2" s="4" t="s">
        <v>99</v>
      </c>
    </row>
    <row r="3" spans="1:11" x14ac:dyDescent="0.25">
      <c r="A3" s="153"/>
      <c r="B3" s="60" t="s">
        <v>83</v>
      </c>
      <c r="C3" s="36">
        <v>1</v>
      </c>
      <c r="D3" s="36" t="s">
        <v>30</v>
      </c>
      <c r="E3" s="134">
        <v>655426152</v>
      </c>
      <c r="F3" s="135"/>
      <c r="G3" s="36" t="s">
        <v>11</v>
      </c>
      <c r="I3" s="33" t="s">
        <v>80</v>
      </c>
      <c r="J3" s="4" t="s">
        <v>14</v>
      </c>
      <c r="K3" s="4" t="s">
        <v>99</v>
      </c>
    </row>
    <row r="4" spans="1:11" x14ac:dyDescent="0.25">
      <c r="A4" s="153"/>
      <c r="B4" s="60" t="s">
        <v>74</v>
      </c>
      <c r="C4" s="36">
        <v>1</v>
      </c>
      <c r="D4" s="36" t="s">
        <v>30</v>
      </c>
      <c r="E4" s="134">
        <v>593817348</v>
      </c>
      <c r="F4" s="135"/>
      <c r="G4" s="36" t="s">
        <v>11</v>
      </c>
      <c r="I4" s="33" t="s">
        <v>79</v>
      </c>
      <c r="J4" s="4" t="s">
        <v>14</v>
      </c>
      <c r="K4" s="4" t="s">
        <v>99</v>
      </c>
    </row>
    <row r="5" spans="1:11" x14ac:dyDescent="0.25">
      <c r="A5" s="153"/>
      <c r="B5" s="60" t="s">
        <v>84</v>
      </c>
      <c r="C5" s="36">
        <v>1</v>
      </c>
      <c r="D5" s="36" t="s">
        <v>30</v>
      </c>
      <c r="E5" s="134">
        <v>661590284</v>
      </c>
      <c r="F5" s="135"/>
      <c r="G5" s="36" t="s">
        <v>11</v>
      </c>
      <c r="I5" s="33" t="s">
        <v>78</v>
      </c>
      <c r="J5" s="4" t="s">
        <v>14</v>
      </c>
      <c r="K5" s="4" t="s">
        <v>99</v>
      </c>
    </row>
    <row r="6" spans="1:11" x14ac:dyDescent="0.25">
      <c r="A6" s="153"/>
      <c r="B6" s="60" t="s">
        <v>75</v>
      </c>
      <c r="C6" s="36">
        <v>1</v>
      </c>
      <c r="D6" s="36" t="s">
        <v>30</v>
      </c>
      <c r="E6" s="134">
        <v>645402489</v>
      </c>
      <c r="F6" s="135"/>
      <c r="G6" s="36" t="s">
        <v>11</v>
      </c>
      <c r="I6" s="33" t="s">
        <v>76</v>
      </c>
      <c r="J6" s="4" t="s">
        <v>14</v>
      </c>
      <c r="K6" s="4" t="s">
        <v>99</v>
      </c>
    </row>
    <row r="7" spans="1:11" ht="13" thickBot="1" x14ac:dyDescent="0.3">
      <c r="A7" s="153"/>
      <c r="B7" s="60" t="s">
        <v>82</v>
      </c>
      <c r="C7" s="36">
        <v>1</v>
      </c>
      <c r="D7" s="36" t="s">
        <v>30</v>
      </c>
      <c r="E7" s="136">
        <v>701417322</v>
      </c>
      <c r="F7" s="135"/>
      <c r="G7" s="36" t="s">
        <v>11</v>
      </c>
      <c r="I7" s="33" t="s">
        <v>77</v>
      </c>
      <c r="J7" s="4" t="s">
        <v>14</v>
      </c>
      <c r="K7" s="4" t="s">
        <v>99</v>
      </c>
    </row>
    <row r="8" spans="1:11" x14ac:dyDescent="0.25">
      <c r="A8" s="153"/>
      <c r="B8" s="59" t="s">
        <v>86</v>
      </c>
      <c r="C8" s="50">
        <v>2</v>
      </c>
      <c r="D8" s="50" t="s">
        <v>42</v>
      </c>
      <c r="E8" s="29">
        <v>5292453</v>
      </c>
      <c r="F8" s="71"/>
      <c r="G8" s="50" t="s">
        <v>66</v>
      </c>
      <c r="H8" s="50"/>
      <c r="I8" s="32" t="s">
        <v>87</v>
      </c>
      <c r="J8" s="4" t="s">
        <v>85</v>
      </c>
      <c r="K8" s="4" t="s">
        <v>98</v>
      </c>
    </row>
    <row r="9" spans="1:11" x14ac:dyDescent="0.25">
      <c r="A9" s="153"/>
      <c r="B9" s="60" t="s">
        <v>93</v>
      </c>
      <c r="C9" s="36">
        <v>2</v>
      </c>
      <c r="D9" s="36" t="s">
        <v>42</v>
      </c>
      <c r="E9" s="28">
        <v>5284593</v>
      </c>
      <c r="G9" s="36" t="s">
        <v>66</v>
      </c>
      <c r="I9" s="33" t="s">
        <v>88</v>
      </c>
      <c r="J9" s="4" t="s">
        <v>85</v>
      </c>
      <c r="K9" s="4" t="s">
        <v>98</v>
      </c>
    </row>
    <row r="10" spans="1:11" x14ac:dyDescent="0.25">
      <c r="A10" s="153"/>
      <c r="B10" s="60" t="s">
        <v>94</v>
      </c>
      <c r="C10" s="36">
        <v>2</v>
      </c>
      <c r="D10" s="36" t="s">
        <v>42</v>
      </c>
      <c r="E10" s="28">
        <v>5333003</v>
      </c>
      <c r="G10" s="36" t="s">
        <v>66</v>
      </c>
      <c r="I10" s="33" t="s">
        <v>92</v>
      </c>
      <c r="J10" s="4" t="s">
        <v>85</v>
      </c>
      <c r="K10" s="4" t="s">
        <v>98</v>
      </c>
    </row>
    <row r="11" spans="1:11" x14ac:dyDescent="0.25">
      <c r="A11" s="153"/>
      <c r="B11" s="60" t="s">
        <v>95</v>
      </c>
      <c r="C11" s="36">
        <v>2</v>
      </c>
      <c r="D11" s="36" t="s">
        <v>42</v>
      </c>
      <c r="E11" s="28">
        <v>5359947</v>
      </c>
      <c r="G11" s="36" t="s">
        <v>66</v>
      </c>
      <c r="I11" s="33" t="s">
        <v>89</v>
      </c>
      <c r="J11" s="4" t="s">
        <v>85</v>
      </c>
      <c r="K11" s="4" t="s">
        <v>98</v>
      </c>
    </row>
    <row r="12" spans="1:11" x14ac:dyDescent="0.25">
      <c r="A12" s="153"/>
      <c r="B12" s="60" t="s">
        <v>96</v>
      </c>
      <c r="C12" s="36">
        <v>2</v>
      </c>
      <c r="D12" s="36" t="s">
        <v>42</v>
      </c>
      <c r="E12" s="28">
        <v>5385940</v>
      </c>
      <c r="G12" s="36" t="s">
        <v>66</v>
      </c>
      <c r="I12" s="33" t="s">
        <v>91</v>
      </c>
      <c r="J12" s="4" t="s">
        <v>85</v>
      </c>
      <c r="K12" s="4" t="s">
        <v>98</v>
      </c>
    </row>
    <row r="13" spans="1:11" ht="13" thickBot="1" x14ac:dyDescent="0.3">
      <c r="A13" s="153"/>
      <c r="B13" s="62" t="s">
        <v>97</v>
      </c>
      <c r="C13" s="51">
        <v>2</v>
      </c>
      <c r="D13" s="51" t="s">
        <v>42</v>
      </c>
      <c r="E13" s="61">
        <v>5398910</v>
      </c>
      <c r="F13" s="72"/>
      <c r="G13" s="51" t="s">
        <v>66</v>
      </c>
      <c r="H13" s="51"/>
      <c r="I13" s="34" t="s">
        <v>90</v>
      </c>
      <c r="J13" s="4" t="s">
        <v>85</v>
      </c>
      <c r="K13" s="4" t="s">
        <v>98</v>
      </c>
    </row>
    <row r="14" spans="1:11" x14ac:dyDescent="0.25">
      <c r="A14" s="153"/>
      <c r="B14" s="59" t="s">
        <v>197</v>
      </c>
      <c r="C14" s="50">
        <v>2</v>
      </c>
      <c r="D14" s="50" t="s">
        <v>37</v>
      </c>
      <c r="E14" s="73">
        <v>153728</v>
      </c>
      <c r="F14" s="71"/>
      <c r="G14" s="50" t="s">
        <v>11</v>
      </c>
      <c r="H14" s="50"/>
      <c r="I14" s="32" t="s">
        <v>199</v>
      </c>
    </row>
    <row r="15" spans="1:11" x14ac:dyDescent="0.25">
      <c r="A15" s="153"/>
      <c r="B15" s="60" t="s">
        <v>198</v>
      </c>
      <c r="C15" s="36">
        <v>2</v>
      </c>
      <c r="D15" s="36" t="s">
        <v>37</v>
      </c>
      <c r="E15" s="3">
        <v>18682</v>
      </c>
      <c r="G15" s="36" t="s">
        <v>11</v>
      </c>
      <c r="I15" s="33" t="s">
        <v>200</v>
      </c>
    </row>
    <row r="16" spans="1:11" x14ac:dyDescent="0.25">
      <c r="A16" s="153"/>
      <c r="B16" s="60" t="s">
        <v>124</v>
      </c>
      <c r="C16" s="36">
        <v>2</v>
      </c>
      <c r="D16" s="36" t="s">
        <v>37</v>
      </c>
      <c r="E16" s="3">
        <v>501412</v>
      </c>
      <c r="G16" s="36" t="s">
        <v>11</v>
      </c>
      <c r="I16" s="33" t="s">
        <v>201</v>
      </c>
    </row>
    <row r="17" spans="1:11" x14ac:dyDescent="0.25">
      <c r="A17" s="153"/>
      <c r="B17" s="60" t="s">
        <v>203</v>
      </c>
      <c r="C17" s="36">
        <v>2</v>
      </c>
      <c r="D17" s="36" t="s">
        <v>37</v>
      </c>
      <c r="E17" s="3">
        <v>264169</v>
      </c>
      <c r="G17" s="36" t="s">
        <v>11</v>
      </c>
      <c r="I17" s="33" t="s">
        <v>202</v>
      </c>
    </row>
    <row r="18" spans="1:11" x14ac:dyDescent="0.25">
      <c r="A18" s="153"/>
      <c r="B18" s="60" t="s">
        <v>182</v>
      </c>
      <c r="C18" s="36">
        <v>2</v>
      </c>
      <c r="D18" s="36" t="s">
        <v>37</v>
      </c>
      <c r="E18" s="3">
        <v>1865773</v>
      </c>
      <c r="G18" s="36" t="s">
        <v>11</v>
      </c>
      <c r="I18" s="33" t="s">
        <v>204</v>
      </c>
    </row>
    <row r="19" spans="1:11" ht="13" thickBot="1" x14ac:dyDescent="0.3">
      <c r="A19" s="153"/>
      <c r="B19" s="62" t="s">
        <v>205</v>
      </c>
      <c r="C19" s="51">
        <v>2</v>
      </c>
      <c r="D19" s="51" t="s">
        <v>37</v>
      </c>
      <c r="E19" s="31">
        <v>101661</v>
      </c>
      <c r="F19" s="72"/>
      <c r="G19" s="51" t="s">
        <v>11</v>
      </c>
      <c r="H19" s="51"/>
      <c r="I19" s="34" t="s">
        <v>206</v>
      </c>
    </row>
    <row r="20" spans="1:11" x14ac:dyDescent="0.25">
      <c r="A20" s="153"/>
      <c r="B20" s="59" t="s">
        <v>192</v>
      </c>
      <c r="C20" s="50">
        <v>2</v>
      </c>
      <c r="D20" s="50" t="s">
        <v>37</v>
      </c>
      <c r="E20" s="65">
        <v>161100</v>
      </c>
      <c r="F20" s="71"/>
      <c r="G20" s="50" t="s">
        <v>11</v>
      </c>
      <c r="H20" s="50"/>
      <c r="I20" s="32" t="s">
        <v>247</v>
      </c>
      <c r="J20" s="4" t="s">
        <v>246</v>
      </c>
      <c r="K20" s="4" t="s">
        <v>99</v>
      </c>
    </row>
    <row r="21" spans="1:11" x14ac:dyDescent="0.25">
      <c r="A21" s="153"/>
      <c r="B21" s="60" t="s">
        <v>192</v>
      </c>
      <c r="C21" s="36">
        <v>2</v>
      </c>
      <c r="D21" s="36" t="s">
        <v>37</v>
      </c>
      <c r="E21" s="66">
        <v>922000</v>
      </c>
      <c r="G21" s="36" t="s">
        <v>11</v>
      </c>
      <c r="I21" s="33" t="s">
        <v>254</v>
      </c>
      <c r="J21" s="4" t="s">
        <v>246</v>
      </c>
      <c r="K21" s="4" t="s">
        <v>99</v>
      </c>
    </row>
    <row r="22" spans="1:11" x14ac:dyDescent="0.25">
      <c r="A22" s="153"/>
      <c r="B22" s="60" t="s">
        <v>252</v>
      </c>
      <c r="C22" s="36">
        <v>2</v>
      </c>
      <c r="D22" s="36" t="s">
        <v>37</v>
      </c>
      <c r="E22" s="66">
        <v>161100</v>
      </c>
      <c r="G22" s="36" t="s">
        <v>11</v>
      </c>
      <c r="I22" s="33" t="s">
        <v>255</v>
      </c>
      <c r="J22" s="4" t="s">
        <v>246</v>
      </c>
      <c r="K22" s="4" t="s">
        <v>99</v>
      </c>
    </row>
    <row r="23" spans="1:11" x14ac:dyDescent="0.25">
      <c r="A23" s="153"/>
      <c r="B23" s="60" t="s">
        <v>173</v>
      </c>
      <c r="C23" s="36">
        <v>2</v>
      </c>
      <c r="D23" s="36" t="s">
        <v>37</v>
      </c>
      <c r="E23" s="66">
        <v>6038955</v>
      </c>
      <c r="G23" s="36" t="s">
        <v>11</v>
      </c>
      <c r="I23" s="33" t="s">
        <v>256</v>
      </c>
      <c r="J23" s="4" t="s">
        <v>257</v>
      </c>
      <c r="K23" s="4" t="s">
        <v>99</v>
      </c>
    </row>
    <row r="24" spans="1:11" x14ac:dyDescent="0.25">
      <c r="A24" s="153"/>
      <c r="B24" s="60" t="s">
        <v>192</v>
      </c>
      <c r="C24" s="36">
        <v>2</v>
      </c>
      <c r="D24" s="36" t="s">
        <v>37</v>
      </c>
      <c r="E24" s="66">
        <v>383610</v>
      </c>
      <c r="G24" s="36" t="s">
        <v>11</v>
      </c>
      <c r="I24" s="33" t="s">
        <v>258</v>
      </c>
      <c r="J24" s="4" t="s">
        <v>246</v>
      </c>
      <c r="K24" s="4" t="s">
        <v>99</v>
      </c>
    </row>
    <row r="25" spans="1:11" x14ac:dyDescent="0.25">
      <c r="A25" s="153"/>
      <c r="B25" s="60" t="s">
        <v>253</v>
      </c>
      <c r="C25" s="36">
        <v>2</v>
      </c>
      <c r="D25" s="36" t="s">
        <v>37</v>
      </c>
      <c r="E25" s="66">
        <v>48000</v>
      </c>
      <c r="G25" s="36" t="s">
        <v>11</v>
      </c>
      <c r="I25" s="33" t="s">
        <v>259</v>
      </c>
      <c r="J25" s="4" t="s">
        <v>246</v>
      </c>
      <c r="K25" s="4" t="s">
        <v>99</v>
      </c>
    </row>
    <row r="26" spans="1:11" x14ac:dyDescent="0.25">
      <c r="A26" s="153"/>
      <c r="B26" s="60" t="s">
        <v>168</v>
      </c>
      <c r="C26" s="36">
        <v>2</v>
      </c>
      <c r="D26" s="36" t="s">
        <v>37</v>
      </c>
      <c r="E26" s="66">
        <v>26560800</v>
      </c>
      <c r="G26" s="36" t="s">
        <v>11</v>
      </c>
      <c r="I26" s="74" t="s">
        <v>251</v>
      </c>
      <c r="J26" s="4" t="s">
        <v>239</v>
      </c>
      <c r="K26" s="4" t="s">
        <v>99</v>
      </c>
    </row>
    <row r="27" spans="1:11" x14ac:dyDescent="0.25">
      <c r="A27" s="153"/>
      <c r="B27" s="60" t="s">
        <v>221</v>
      </c>
      <c r="C27" s="36">
        <v>2</v>
      </c>
      <c r="D27" s="36" t="s">
        <v>37</v>
      </c>
      <c r="E27" s="66">
        <v>13423200</v>
      </c>
      <c r="F27" s="75"/>
      <c r="G27" s="36" t="s">
        <v>11</v>
      </c>
      <c r="I27" s="33" t="s">
        <v>248</v>
      </c>
      <c r="J27" s="4" t="s">
        <v>239</v>
      </c>
      <c r="K27" s="4" t="s">
        <v>99</v>
      </c>
    </row>
    <row r="28" spans="1:11" x14ac:dyDescent="0.25">
      <c r="A28" s="153"/>
      <c r="B28" s="60" t="s">
        <v>173</v>
      </c>
      <c r="C28" s="36">
        <v>2</v>
      </c>
      <c r="D28" s="36" t="s">
        <v>37</v>
      </c>
      <c r="E28" s="66">
        <v>11900000</v>
      </c>
      <c r="G28" s="36" t="s">
        <v>11</v>
      </c>
      <c r="I28" s="33" t="s">
        <v>245</v>
      </c>
      <c r="J28" s="4" t="s">
        <v>239</v>
      </c>
      <c r="K28" s="4" t="s">
        <v>99</v>
      </c>
    </row>
    <row r="29" spans="1:11" x14ac:dyDescent="0.25">
      <c r="A29" s="153"/>
      <c r="B29" s="60" t="s">
        <v>168</v>
      </c>
      <c r="C29" s="36">
        <v>2</v>
      </c>
      <c r="D29" s="36" t="s">
        <v>37</v>
      </c>
      <c r="E29" s="66">
        <v>8139600</v>
      </c>
      <c r="G29" s="36" t="s">
        <v>11</v>
      </c>
      <c r="H29" s="4"/>
      <c r="I29" s="33" t="s">
        <v>250</v>
      </c>
      <c r="J29" s="4" t="s">
        <v>239</v>
      </c>
      <c r="K29" s="4" t="s">
        <v>99</v>
      </c>
    </row>
    <row r="30" spans="1:11" x14ac:dyDescent="0.25">
      <c r="A30" s="153"/>
      <c r="B30" s="60" t="s">
        <v>243</v>
      </c>
      <c r="C30" s="36">
        <v>2</v>
      </c>
      <c r="D30" s="36" t="s">
        <v>37</v>
      </c>
      <c r="E30" s="66">
        <v>10674300</v>
      </c>
      <c r="G30" s="36" t="s">
        <v>11</v>
      </c>
      <c r="I30" s="33" t="s">
        <v>242</v>
      </c>
      <c r="J30" s="4" t="s">
        <v>239</v>
      </c>
      <c r="K30" s="4" t="s">
        <v>99</v>
      </c>
    </row>
    <row r="31" spans="1:11" x14ac:dyDescent="0.25">
      <c r="A31" s="153"/>
      <c r="B31" s="60" t="s">
        <v>173</v>
      </c>
      <c r="C31" s="36">
        <v>2</v>
      </c>
      <c r="D31" s="36" t="s">
        <v>37</v>
      </c>
      <c r="E31" s="66">
        <v>11305000</v>
      </c>
      <c r="G31" s="36" t="s">
        <v>11</v>
      </c>
      <c r="I31" s="33" t="s">
        <v>241</v>
      </c>
      <c r="J31" s="4" t="s">
        <v>239</v>
      </c>
      <c r="K31" s="4" t="s">
        <v>99</v>
      </c>
    </row>
    <row r="32" spans="1:11" x14ac:dyDescent="0.25">
      <c r="A32" s="153"/>
      <c r="B32" s="60" t="s">
        <v>244</v>
      </c>
      <c r="C32" s="36">
        <v>2</v>
      </c>
      <c r="D32" s="36" t="s">
        <v>37</v>
      </c>
      <c r="E32" s="66">
        <v>15946000</v>
      </c>
      <c r="G32" s="36" t="s">
        <v>11</v>
      </c>
      <c r="I32" s="33" t="s">
        <v>240</v>
      </c>
      <c r="J32" s="4" t="s">
        <v>239</v>
      </c>
      <c r="K32" s="4" t="s">
        <v>99</v>
      </c>
    </row>
    <row r="33" spans="1:11" x14ac:dyDescent="0.25">
      <c r="A33" s="153"/>
      <c r="B33" s="60" t="s">
        <v>186</v>
      </c>
      <c r="C33" s="36">
        <v>2</v>
      </c>
      <c r="D33" s="36" t="s">
        <v>37</v>
      </c>
      <c r="E33" s="66">
        <v>9579500</v>
      </c>
      <c r="G33" s="36" t="s">
        <v>11</v>
      </c>
      <c r="I33" s="33" t="s">
        <v>238</v>
      </c>
      <c r="J33" s="4" t="s">
        <v>239</v>
      </c>
      <c r="K33" s="4" t="s">
        <v>99</v>
      </c>
    </row>
    <row r="34" spans="1:11" ht="13" thickBot="1" x14ac:dyDescent="0.3">
      <c r="A34" s="153"/>
      <c r="B34" s="62" t="s">
        <v>119</v>
      </c>
      <c r="C34" s="51">
        <v>2</v>
      </c>
      <c r="D34" s="51" t="s">
        <v>37</v>
      </c>
      <c r="E34" s="61">
        <v>10055500</v>
      </c>
      <c r="F34" s="72"/>
      <c r="G34" s="51" t="s">
        <v>11</v>
      </c>
      <c r="H34" s="51"/>
      <c r="I34" s="34" t="s">
        <v>249</v>
      </c>
      <c r="J34" s="4" t="s">
        <v>239</v>
      </c>
      <c r="K34" s="4" t="s">
        <v>99</v>
      </c>
    </row>
    <row r="35" spans="1:11" x14ac:dyDescent="0.25">
      <c r="A35" s="153"/>
      <c r="B35" s="59" t="s">
        <v>73</v>
      </c>
      <c r="C35" s="50">
        <v>2</v>
      </c>
      <c r="D35" s="50" t="s">
        <v>37</v>
      </c>
      <c r="E35" s="73">
        <v>20525009</v>
      </c>
      <c r="F35" s="71"/>
      <c r="G35" s="50" t="s">
        <v>66</v>
      </c>
      <c r="H35" s="50"/>
      <c r="I35" s="32" t="s">
        <v>101</v>
      </c>
      <c r="J35" s="4" t="s">
        <v>100</v>
      </c>
      <c r="K35" s="4" t="s">
        <v>99</v>
      </c>
    </row>
    <row r="36" spans="1:11" x14ac:dyDescent="0.25">
      <c r="A36" s="153"/>
      <c r="B36" s="60" t="s">
        <v>108</v>
      </c>
      <c r="C36" s="36">
        <v>2</v>
      </c>
      <c r="D36" s="36" t="s">
        <v>37</v>
      </c>
      <c r="E36" s="3">
        <v>20523882</v>
      </c>
      <c r="G36" s="36" t="s">
        <v>66</v>
      </c>
      <c r="I36" s="33" t="s">
        <v>107</v>
      </c>
      <c r="J36" s="4" t="s">
        <v>100</v>
      </c>
      <c r="K36" s="4" t="s">
        <v>99</v>
      </c>
    </row>
    <row r="37" spans="1:11" x14ac:dyDescent="0.25">
      <c r="A37" s="153"/>
      <c r="B37" s="60" t="s">
        <v>74</v>
      </c>
      <c r="C37" s="36">
        <v>2</v>
      </c>
      <c r="D37" s="36" t="s">
        <v>37</v>
      </c>
      <c r="E37" s="3">
        <v>20757389</v>
      </c>
      <c r="G37" s="36" t="s">
        <v>66</v>
      </c>
      <c r="I37" s="33" t="s">
        <v>102</v>
      </c>
      <c r="J37" s="4" t="s">
        <v>100</v>
      </c>
      <c r="K37" s="4" t="s">
        <v>99</v>
      </c>
    </row>
    <row r="38" spans="1:11" x14ac:dyDescent="0.25">
      <c r="A38" s="153"/>
      <c r="B38" s="60" t="s">
        <v>84</v>
      </c>
      <c r="C38" s="36">
        <v>2</v>
      </c>
      <c r="D38" s="36" t="s">
        <v>37</v>
      </c>
      <c r="E38" s="3">
        <v>20856730</v>
      </c>
      <c r="G38" s="36" t="s">
        <v>66</v>
      </c>
      <c r="I38" s="33" t="s">
        <v>103</v>
      </c>
      <c r="J38" s="4" t="s">
        <v>100</v>
      </c>
      <c r="K38" s="4" t="s">
        <v>99</v>
      </c>
    </row>
    <row r="39" spans="1:11" ht="14.25" customHeight="1" x14ac:dyDescent="0.25">
      <c r="A39" s="153"/>
      <c r="B39" s="60" t="s">
        <v>75</v>
      </c>
      <c r="C39" s="36">
        <v>2</v>
      </c>
      <c r="D39" s="36" t="s">
        <v>37</v>
      </c>
      <c r="E39" s="3">
        <v>20927113</v>
      </c>
      <c r="G39" s="36" t="s">
        <v>66</v>
      </c>
      <c r="I39" s="33" t="s">
        <v>104</v>
      </c>
      <c r="J39" s="4" t="s">
        <v>100</v>
      </c>
      <c r="K39" s="4" t="s">
        <v>99</v>
      </c>
    </row>
    <row r="40" spans="1:11" ht="13" thickBot="1" x14ac:dyDescent="0.3">
      <c r="A40" s="153"/>
      <c r="B40" s="62" t="s">
        <v>106</v>
      </c>
      <c r="C40" s="51">
        <v>2</v>
      </c>
      <c r="D40" s="51" t="s">
        <v>37</v>
      </c>
      <c r="E40" s="31">
        <v>20958299</v>
      </c>
      <c r="F40" s="72"/>
      <c r="G40" s="51" t="s">
        <v>66</v>
      </c>
      <c r="H40" s="51"/>
      <c r="I40" s="34" t="s">
        <v>105</v>
      </c>
      <c r="J40" s="4" t="s">
        <v>100</v>
      </c>
      <c r="K40" s="4" t="s">
        <v>99</v>
      </c>
    </row>
    <row r="41" spans="1:11" x14ac:dyDescent="0.25">
      <c r="A41" s="153"/>
      <c r="B41" s="59" t="s">
        <v>113</v>
      </c>
      <c r="C41" s="50">
        <v>2</v>
      </c>
      <c r="D41" s="50" t="s">
        <v>37</v>
      </c>
      <c r="E41" s="73">
        <v>24715154</v>
      </c>
      <c r="F41" s="71"/>
      <c r="G41" s="50" t="s">
        <v>66</v>
      </c>
      <c r="H41" s="50"/>
      <c r="I41" s="32" t="s">
        <v>110</v>
      </c>
      <c r="J41" s="4" t="s">
        <v>109</v>
      </c>
      <c r="K41" s="4" t="s">
        <v>99</v>
      </c>
    </row>
    <row r="42" spans="1:11" x14ac:dyDescent="0.25">
      <c r="A42" s="153"/>
      <c r="B42" s="60" t="s">
        <v>112</v>
      </c>
      <c r="C42" s="36">
        <v>2</v>
      </c>
      <c r="D42" s="36" t="s">
        <v>37</v>
      </c>
      <c r="E42" s="3">
        <v>24884836</v>
      </c>
      <c r="G42" s="36" t="s">
        <v>66</v>
      </c>
      <c r="I42" s="33" t="s">
        <v>111</v>
      </c>
      <c r="J42" s="4" t="s">
        <v>109</v>
      </c>
      <c r="K42" s="4" t="s">
        <v>99</v>
      </c>
    </row>
    <row r="43" spans="1:11" x14ac:dyDescent="0.25">
      <c r="A43" s="153"/>
      <c r="B43" s="60" t="s">
        <v>115</v>
      </c>
      <c r="C43" s="36">
        <v>2</v>
      </c>
      <c r="D43" s="36" t="s">
        <v>37</v>
      </c>
      <c r="E43" s="3">
        <v>25043342</v>
      </c>
      <c r="G43" s="36" t="s">
        <v>66</v>
      </c>
      <c r="I43" s="33" t="s">
        <v>114</v>
      </c>
      <c r="J43" s="4" t="s">
        <v>109</v>
      </c>
      <c r="K43" s="4" t="s">
        <v>99</v>
      </c>
    </row>
    <row r="44" spans="1:11" x14ac:dyDescent="0.25">
      <c r="A44" s="153"/>
      <c r="B44" s="60" t="s">
        <v>95</v>
      </c>
      <c r="C44" s="36">
        <v>2</v>
      </c>
      <c r="D44" s="36" t="s">
        <v>37</v>
      </c>
      <c r="E44" s="3">
        <v>25160078</v>
      </c>
      <c r="G44" s="36" t="s">
        <v>66</v>
      </c>
      <c r="I44" s="33" t="s">
        <v>116</v>
      </c>
      <c r="J44" s="4" t="s">
        <v>109</v>
      </c>
      <c r="K44" s="4" t="s">
        <v>99</v>
      </c>
    </row>
    <row r="45" spans="1:11" x14ac:dyDescent="0.25">
      <c r="A45" s="153"/>
      <c r="B45" s="60" t="s">
        <v>75</v>
      </c>
      <c r="C45" s="36">
        <v>2</v>
      </c>
      <c r="D45" s="36" t="s">
        <v>37</v>
      </c>
      <c r="E45" s="3">
        <v>25233507</v>
      </c>
      <c r="G45" s="36" t="s">
        <v>66</v>
      </c>
      <c r="I45" s="33" t="s">
        <v>117</v>
      </c>
      <c r="J45" s="4" t="s">
        <v>109</v>
      </c>
      <c r="K45" s="4" t="s">
        <v>99</v>
      </c>
    </row>
    <row r="46" spans="1:11" ht="13" thickBot="1" x14ac:dyDescent="0.3">
      <c r="A46" s="153"/>
      <c r="B46" s="62" t="s">
        <v>119</v>
      </c>
      <c r="C46" s="51">
        <v>2</v>
      </c>
      <c r="D46" s="51" t="s">
        <v>37</v>
      </c>
      <c r="E46" s="31">
        <v>25285172</v>
      </c>
      <c r="F46" s="72"/>
      <c r="G46" s="51" t="s">
        <v>66</v>
      </c>
      <c r="H46" s="51"/>
      <c r="I46" s="34" t="s">
        <v>118</v>
      </c>
      <c r="J46" s="4" t="s">
        <v>109</v>
      </c>
      <c r="K46" s="4" t="s">
        <v>99</v>
      </c>
    </row>
    <row r="47" spans="1:11" x14ac:dyDescent="0.25">
      <c r="A47" s="153"/>
      <c r="B47" s="59" t="s">
        <v>130</v>
      </c>
      <c r="C47" s="50">
        <v>1</v>
      </c>
      <c r="D47" s="50" t="s">
        <v>37</v>
      </c>
      <c r="E47" s="65">
        <v>273167</v>
      </c>
      <c r="F47" s="71"/>
      <c r="G47" s="50" t="s">
        <v>66</v>
      </c>
      <c r="H47" s="50"/>
      <c r="I47" s="32" t="s">
        <v>207</v>
      </c>
      <c r="J47" s="76">
        <v>1</v>
      </c>
    </row>
    <row r="48" spans="1:11" x14ac:dyDescent="0.25">
      <c r="A48" s="153"/>
      <c r="B48" s="60" t="s">
        <v>208</v>
      </c>
      <c r="C48" s="36">
        <v>1</v>
      </c>
      <c r="D48" s="36" t="s">
        <v>37</v>
      </c>
      <c r="E48" s="66">
        <f>+(82748*13)+(85419+1)+91581+120733+136670+167725+175543+177177+224222+229831+(358763*2)+509547+551165+937673+2507636+4512517</f>
        <v>12220690</v>
      </c>
      <c r="G48" s="36" t="s">
        <v>66</v>
      </c>
      <c r="I48" s="33" t="s">
        <v>207</v>
      </c>
      <c r="J48" s="76">
        <v>29</v>
      </c>
    </row>
    <row r="49" spans="1:10" x14ac:dyDescent="0.25">
      <c r="A49" s="153"/>
      <c r="B49" s="60" t="s">
        <v>209</v>
      </c>
      <c r="C49" s="36">
        <v>1</v>
      </c>
      <c r="D49" s="36" t="s">
        <v>37</v>
      </c>
      <c r="E49" s="66">
        <v>139222</v>
      </c>
      <c r="G49" s="36" t="s">
        <v>66</v>
      </c>
      <c r="I49" s="33" t="s">
        <v>207</v>
      </c>
      <c r="J49" s="76">
        <v>3</v>
      </c>
    </row>
    <row r="50" spans="1:10" x14ac:dyDescent="0.25">
      <c r="A50" s="153"/>
      <c r="B50" s="60" t="s">
        <v>213</v>
      </c>
      <c r="C50" s="36">
        <v>1</v>
      </c>
      <c r="D50" s="36" t="s">
        <v>37</v>
      </c>
      <c r="E50" s="66">
        <f>85282+86172+91211+441789+693228</f>
        <v>1397682</v>
      </c>
      <c r="G50" s="36" t="s">
        <v>66</v>
      </c>
      <c r="I50" s="33" t="s">
        <v>212</v>
      </c>
      <c r="J50" s="76">
        <v>5</v>
      </c>
    </row>
    <row r="51" spans="1:10" x14ac:dyDescent="0.25">
      <c r="A51" s="153"/>
      <c r="B51" s="60" t="s">
        <v>83</v>
      </c>
      <c r="C51" s="36">
        <v>1</v>
      </c>
      <c r="D51" s="36" t="s">
        <v>37</v>
      </c>
      <c r="E51" s="66">
        <f>+(85282*15)+86844+87642+150442+166138+169278+184475+1257771+1782996+2821422+5210108</f>
        <v>13196346</v>
      </c>
      <c r="G51" s="36" t="s">
        <v>66</v>
      </c>
      <c r="I51" s="33" t="s">
        <v>212</v>
      </c>
      <c r="J51" s="76">
        <v>25</v>
      </c>
    </row>
    <row r="52" spans="1:10" x14ac:dyDescent="0.25">
      <c r="A52" s="153"/>
      <c r="B52" s="60" t="s">
        <v>215</v>
      </c>
      <c r="C52" s="36">
        <v>1</v>
      </c>
      <c r="D52" s="36" t="s">
        <v>37</v>
      </c>
      <c r="E52" s="66">
        <f>75421+76213+80670+390715+613085+83201</f>
        <v>1319305</v>
      </c>
      <c r="G52" s="36" t="s">
        <v>66</v>
      </c>
      <c r="I52" s="33" t="s">
        <v>216</v>
      </c>
      <c r="J52" s="76">
        <v>6</v>
      </c>
    </row>
    <row r="53" spans="1:10" x14ac:dyDescent="0.25">
      <c r="A53" s="153"/>
      <c r="B53" s="60" t="s">
        <v>217</v>
      </c>
      <c r="C53" s="36">
        <v>1</v>
      </c>
      <c r="D53" s="36" t="s">
        <v>37</v>
      </c>
      <c r="E53" s="66">
        <f>+(75421*15)+76806+77508+133050+146933+149710+163147+1112366+1576869+2495247+4607785+75597</f>
        <v>11746333</v>
      </c>
      <c r="G53" s="36" t="s">
        <v>66</v>
      </c>
      <c r="I53" s="33" t="s">
        <v>216</v>
      </c>
      <c r="J53" s="76">
        <v>26</v>
      </c>
    </row>
    <row r="54" spans="1:10" x14ac:dyDescent="0.25">
      <c r="A54" s="153"/>
      <c r="B54" s="60" t="s">
        <v>176</v>
      </c>
      <c r="C54" s="36">
        <v>1</v>
      </c>
      <c r="D54" s="36" t="s">
        <v>37</v>
      </c>
      <c r="E54" s="66">
        <f>83842+84719+89672+434322+681515</f>
        <v>1374070</v>
      </c>
      <c r="G54" s="36" t="s">
        <v>66</v>
      </c>
      <c r="I54" s="33" t="s">
        <v>219</v>
      </c>
      <c r="J54" s="76">
        <v>5</v>
      </c>
    </row>
    <row r="55" spans="1:10" x14ac:dyDescent="0.25">
      <c r="A55" s="153"/>
      <c r="B55" s="60" t="s">
        <v>220</v>
      </c>
      <c r="C55" s="36">
        <v>1</v>
      </c>
      <c r="D55" s="36" t="s">
        <v>37</v>
      </c>
      <c r="E55" s="66">
        <f>+(83842*15)+85377+86160+147900+163330+166419+181358+1236518+1752868+2773751+5122075+84094</f>
        <v>13057480</v>
      </c>
      <c r="G55" s="36" t="s">
        <v>66</v>
      </c>
      <c r="I55" s="33" t="s">
        <v>219</v>
      </c>
      <c r="J55" s="76">
        <v>26</v>
      </c>
    </row>
    <row r="56" spans="1:10" x14ac:dyDescent="0.25">
      <c r="A56" s="153"/>
      <c r="B56" s="60" t="s">
        <v>222</v>
      </c>
      <c r="C56" s="36">
        <v>1</v>
      </c>
      <c r="D56" s="36" t="s">
        <v>37</v>
      </c>
      <c r="E56" s="66">
        <f>86980+87888+93028+450589+707036</f>
        <v>1425521</v>
      </c>
      <c r="G56" s="36" t="s">
        <v>66</v>
      </c>
      <c r="I56" s="33" t="s">
        <v>223</v>
      </c>
      <c r="J56" s="76">
        <v>5</v>
      </c>
    </row>
    <row r="57" spans="1:10" x14ac:dyDescent="0.25">
      <c r="A57" s="153"/>
      <c r="B57" s="60" t="s">
        <v>224</v>
      </c>
      <c r="C57" s="36">
        <v>1</v>
      </c>
      <c r="D57" s="36" t="s">
        <v>37</v>
      </c>
      <c r="E57" s="66">
        <f>+(86980*15)+88573+89387+153439+169447+172649+188149+1282823+1818510+2877620+5313884+(29917*3)+81633</f>
        <v>13630565</v>
      </c>
      <c r="G57" s="36" t="s">
        <v>66</v>
      </c>
      <c r="I57" s="33" t="s">
        <v>223</v>
      </c>
      <c r="J57" s="76">
        <v>29</v>
      </c>
    </row>
    <row r="58" spans="1:10" x14ac:dyDescent="0.25">
      <c r="A58" s="153"/>
      <c r="B58" s="60" t="s">
        <v>225</v>
      </c>
      <c r="C58" s="36">
        <v>1</v>
      </c>
      <c r="D58" s="36" t="s">
        <v>37</v>
      </c>
      <c r="E58" s="66">
        <f>78975+79798+84465+409108+641950</f>
        <v>1294296</v>
      </c>
      <c r="G58" s="36" t="s">
        <v>66</v>
      </c>
      <c r="I58" s="33" t="s">
        <v>226</v>
      </c>
      <c r="J58" s="76">
        <v>5</v>
      </c>
    </row>
    <row r="59" spans="1:10" ht="13" thickBot="1" x14ac:dyDescent="0.3">
      <c r="A59" s="153"/>
      <c r="B59" s="62" t="s">
        <v>106</v>
      </c>
      <c r="C59" s="51">
        <v>1</v>
      </c>
      <c r="D59" s="51" t="s">
        <v>37</v>
      </c>
      <c r="E59" s="61">
        <f>+(78975*12)+80422+81159+139314+153851+156757+1164738+1651112+2612729+4824726+170828</f>
        <v>11983336</v>
      </c>
      <c r="F59" s="77"/>
      <c r="G59" s="51" t="s">
        <v>66</v>
      </c>
      <c r="H59" s="51"/>
      <c r="I59" s="34" t="s">
        <v>226</v>
      </c>
      <c r="J59" s="76">
        <v>22</v>
      </c>
    </row>
    <row r="60" spans="1:10" x14ac:dyDescent="0.25">
      <c r="A60" s="163"/>
      <c r="B60" s="60" t="s">
        <v>166</v>
      </c>
      <c r="C60" s="36">
        <v>1</v>
      </c>
      <c r="D60" s="36" t="s">
        <v>37</v>
      </c>
      <c r="E60" s="131">
        <v>648222878</v>
      </c>
      <c r="F60" s="131">
        <f>115967*2</f>
        <v>231934</v>
      </c>
      <c r="G60" s="36" t="s">
        <v>11</v>
      </c>
      <c r="H60" s="63">
        <f>13801*2</f>
        <v>27602</v>
      </c>
      <c r="I60" s="33" t="s">
        <v>169</v>
      </c>
      <c r="J60" s="4" t="s">
        <v>170</v>
      </c>
    </row>
    <row r="61" spans="1:10" x14ac:dyDescent="0.25">
      <c r="A61" s="163"/>
      <c r="B61" s="60" t="s">
        <v>167</v>
      </c>
      <c r="C61" s="36">
        <v>1</v>
      </c>
      <c r="D61" s="36" t="s">
        <v>37</v>
      </c>
      <c r="E61" s="131">
        <v>1995461755</v>
      </c>
      <c r="F61" s="131">
        <v>356988</v>
      </c>
      <c r="G61" s="36" t="s">
        <v>11</v>
      </c>
      <c r="H61" s="78">
        <v>42484</v>
      </c>
      <c r="I61" s="33" t="s">
        <v>169</v>
      </c>
      <c r="J61" s="4" t="s">
        <v>170</v>
      </c>
    </row>
    <row r="62" spans="1:10" x14ac:dyDescent="0.25">
      <c r="A62" s="163"/>
      <c r="B62" s="60" t="s">
        <v>168</v>
      </c>
      <c r="C62" s="36">
        <v>1</v>
      </c>
      <c r="D62" s="36" t="s">
        <v>37</v>
      </c>
      <c r="E62" s="131">
        <v>2344842054</v>
      </c>
      <c r="F62" s="131">
        <v>419492</v>
      </c>
      <c r="G62" s="36" t="s">
        <v>11</v>
      </c>
      <c r="H62" s="78">
        <v>49923</v>
      </c>
      <c r="I62" s="33" t="s">
        <v>169</v>
      </c>
      <c r="J62" s="4" t="s">
        <v>170</v>
      </c>
    </row>
    <row r="63" spans="1:10" x14ac:dyDescent="0.25">
      <c r="A63" s="163"/>
      <c r="B63" s="60" t="s">
        <v>113</v>
      </c>
      <c r="C63" s="36">
        <v>1</v>
      </c>
      <c r="D63" s="36" t="s">
        <v>37</v>
      </c>
      <c r="E63" s="131">
        <v>986951653</v>
      </c>
      <c r="F63" s="131">
        <v>176566</v>
      </c>
      <c r="G63" s="36" t="s">
        <v>11</v>
      </c>
      <c r="H63" s="78">
        <v>23264</v>
      </c>
      <c r="I63" s="33" t="s">
        <v>171</v>
      </c>
      <c r="J63" s="4" t="s">
        <v>170</v>
      </c>
    </row>
    <row r="64" spans="1:10" x14ac:dyDescent="0.25">
      <c r="A64" s="163"/>
      <c r="B64" s="60" t="s">
        <v>145</v>
      </c>
      <c r="C64" s="36">
        <v>1</v>
      </c>
      <c r="D64" s="36" t="s">
        <v>37</v>
      </c>
      <c r="E64" s="131">
        <v>1408283532</v>
      </c>
      <c r="F64" s="131">
        <v>251942</v>
      </c>
      <c r="G64" s="36" t="s">
        <v>11</v>
      </c>
      <c r="H64" s="78">
        <v>29983</v>
      </c>
      <c r="I64" s="33" t="s">
        <v>174</v>
      </c>
      <c r="J64" s="4" t="s">
        <v>170</v>
      </c>
    </row>
    <row r="65" spans="1:10" x14ac:dyDescent="0.25">
      <c r="A65" s="163"/>
      <c r="B65" s="60" t="s">
        <v>94</v>
      </c>
      <c r="C65" s="36">
        <v>1</v>
      </c>
      <c r="D65" s="36" t="s">
        <v>37</v>
      </c>
      <c r="E65" s="131">
        <v>607694463</v>
      </c>
      <c r="F65" s="131">
        <v>108717</v>
      </c>
      <c r="G65" s="36" t="s">
        <v>11</v>
      </c>
      <c r="H65" s="78">
        <v>12938</v>
      </c>
      <c r="I65" s="33" t="s">
        <v>174</v>
      </c>
      <c r="J65" s="4" t="s">
        <v>170</v>
      </c>
    </row>
    <row r="66" spans="1:10" x14ac:dyDescent="0.25">
      <c r="A66" s="163"/>
      <c r="B66" s="60" t="s">
        <v>173</v>
      </c>
      <c r="C66" s="36">
        <v>1</v>
      </c>
      <c r="D66" s="36" t="s">
        <v>37</v>
      </c>
      <c r="E66" s="66">
        <v>1486245</v>
      </c>
      <c r="F66" s="66">
        <v>267</v>
      </c>
      <c r="G66" s="36" t="s">
        <v>11</v>
      </c>
      <c r="H66" s="78">
        <v>32</v>
      </c>
      <c r="I66" s="33" t="s">
        <v>174</v>
      </c>
      <c r="J66" s="4" t="s">
        <v>172</v>
      </c>
    </row>
    <row r="67" spans="1:10" ht="12.75" customHeight="1" x14ac:dyDescent="0.25">
      <c r="A67" s="163"/>
      <c r="B67" s="60" t="s">
        <v>175</v>
      </c>
      <c r="C67" s="36">
        <v>1</v>
      </c>
      <c r="D67" s="36" t="s">
        <v>37</v>
      </c>
      <c r="E67" s="131">
        <v>24716782961</v>
      </c>
      <c r="F67" s="131">
        <v>4435015</v>
      </c>
      <c r="G67" s="36" t="s">
        <v>11</v>
      </c>
      <c r="H67" s="78">
        <v>543769</v>
      </c>
      <c r="I67" s="33" t="s">
        <v>179</v>
      </c>
      <c r="J67" s="4" t="s">
        <v>172</v>
      </c>
    </row>
    <row r="68" spans="1:10" x14ac:dyDescent="0.25">
      <c r="A68" s="163"/>
      <c r="B68" s="60" t="s">
        <v>176</v>
      </c>
      <c r="C68" s="36">
        <v>1</v>
      </c>
      <c r="D68" s="36" t="s">
        <v>37</v>
      </c>
      <c r="E68" s="131">
        <v>714109255</v>
      </c>
      <c r="F68" s="131">
        <v>128135</v>
      </c>
      <c r="G68" s="36" t="s">
        <v>11</v>
      </c>
      <c r="H68" s="78">
        <v>15710</v>
      </c>
      <c r="I68" s="33" t="s">
        <v>179</v>
      </c>
      <c r="J68" s="4" t="s">
        <v>172</v>
      </c>
    </row>
    <row r="69" spans="1:10" x14ac:dyDescent="0.25">
      <c r="A69" s="163"/>
      <c r="B69" s="60" t="s">
        <v>177</v>
      </c>
      <c r="C69" s="36">
        <v>1</v>
      </c>
      <c r="D69" s="36" t="s">
        <v>37</v>
      </c>
      <c r="E69" s="131">
        <v>7446372799</v>
      </c>
      <c r="F69" s="131">
        <v>1336127</v>
      </c>
      <c r="G69" s="36" t="s">
        <v>11</v>
      </c>
      <c r="H69" s="78">
        <v>163820</v>
      </c>
      <c r="I69" s="33" t="s">
        <v>179</v>
      </c>
      <c r="J69" s="4" t="s">
        <v>172</v>
      </c>
    </row>
    <row r="70" spans="1:10" x14ac:dyDescent="0.25">
      <c r="A70" s="163"/>
      <c r="B70" s="60" t="s">
        <v>178</v>
      </c>
      <c r="C70" s="36">
        <v>1</v>
      </c>
      <c r="D70" s="36" t="s">
        <v>37</v>
      </c>
      <c r="E70" s="131">
        <v>35000000000</v>
      </c>
      <c r="F70" s="131">
        <v>6280167</v>
      </c>
      <c r="G70" s="36" t="s">
        <v>11</v>
      </c>
      <c r="H70" s="78">
        <v>770000</v>
      </c>
      <c r="I70" s="33" t="s">
        <v>179</v>
      </c>
      <c r="J70" s="4" t="s">
        <v>172</v>
      </c>
    </row>
    <row r="71" spans="1:10" x14ac:dyDescent="0.25">
      <c r="A71" s="163"/>
      <c r="B71" s="60" t="s">
        <v>178</v>
      </c>
      <c r="C71" s="36">
        <v>1</v>
      </c>
      <c r="D71" s="36" t="s">
        <v>37</v>
      </c>
      <c r="E71" s="131">
        <v>60830000000</v>
      </c>
      <c r="F71" s="131">
        <v>16846567</v>
      </c>
      <c r="G71" s="36" t="s">
        <v>11</v>
      </c>
      <c r="H71" s="78">
        <v>39952333</v>
      </c>
      <c r="I71" s="33" t="s">
        <v>380</v>
      </c>
      <c r="J71" s="4" t="s">
        <v>381</v>
      </c>
    </row>
    <row r="72" spans="1:10" x14ac:dyDescent="0.25">
      <c r="A72" s="163"/>
      <c r="B72" s="60" t="s">
        <v>180</v>
      </c>
      <c r="C72" s="36">
        <v>1</v>
      </c>
      <c r="D72" s="36" t="s">
        <v>37</v>
      </c>
      <c r="E72" s="131">
        <v>1965844817</v>
      </c>
      <c r="F72" s="131">
        <v>352738</v>
      </c>
      <c r="G72" s="36" t="s">
        <v>11</v>
      </c>
      <c r="H72" s="78">
        <v>41854</v>
      </c>
      <c r="I72" s="33" t="s">
        <v>184</v>
      </c>
      <c r="J72" s="4" t="s">
        <v>172</v>
      </c>
    </row>
    <row r="73" spans="1:10" x14ac:dyDescent="0.25">
      <c r="A73" s="163"/>
      <c r="B73" s="60" t="s">
        <v>181</v>
      </c>
      <c r="C73" s="36">
        <v>1</v>
      </c>
      <c r="D73" s="36" t="s">
        <v>37</v>
      </c>
      <c r="E73" s="131">
        <v>2717664518</v>
      </c>
      <c r="F73" s="131">
        <v>487640</v>
      </c>
      <c r="G73" s="36" t="s">
        <v>11</v>
      </c>
      <c r="H73" s="78">
        <v>57860</v>
      </c>
      <c r="I73" s="33" t="s">
        <v>184</v>
      </c>
      <c r="J73" s="4" t="s">
        <v>172</v>
      </c>
    </row>
    <row r="74" spans="1:10" x14ac:dyDescent="0.25">
      <c r="A74" s="163"/>
      <c r="B74" s="60" t="s">
        <v>182</v>
      </c>
      <c r="C74" s="36">
        <v>1</v>
      </c>
      <c r="D74" s="36" t="s">
        <v>37</v>
      </c>
      <c r="E74" s="131">
        <v>767203499</v>
      </c>
      <c r="F74" s="131">
        <v>137662</v>
      </c>
      <c r="G74" s="36" t="s">
        <v>11</v>
      </c>
      <c r="H74" s="78">
        <v>16334</v>
      </c>
      <c r="I74" s="33" t="s">
        <v>184</v>
      </c>
      <c r="J74" s="4" t="s">
        <v>172</v>
      </c>
    </row>
    <row r="75" spans="1:10" x14ac:dyDescent="0.25">
      <c r="A75" s="163"/>
      <c r="B75" s="60" t="s">
        <v>183</v>
      </c>
      <c r="C75" s="36">
        <v>1</v>
      </c>
      <c r="D75" s="36" t="s">
        <v>37</v>
      </c>
      <c r="E75" s="131">
        <v>279050002</v>
      </c>
      <c r="F75" s="131">
        <v>50071</v>
      </c>
      <c r="G75" s="36" t="s">
        <v>11</v>
      </c>
      <c r="H75" s="78">
        <v>5941</v>
      </c>
      <c r="I75" s="33" t="s">
        <v>184</v>
      </c>
      <c r="J75" s="4" t="s">
        <v>172</v>
      </c>
    </row>
    <row r="76" spans="1:10" x14ac:dyDescent="0.25">
      <c r="A76" s="163"/>
      <c r="B76" s="60" t="s">
        <v>125</v>
      </c>
      <c r="C76" s="36">
        <v>1</v>
      </c>
      <c r="D76" s="36" t="s">
        <v>37</v>
      </c>
      <c r="E76" s="66">
        <v>10375672</v>
      </c>
      <c r="F76" s="66">
        <v>1847</v>
      </c>
      <c r="G76" s="36" t="s">
        <v>11</v>
      </c>
      <c r="H76" s="78">
        <v>228</v>
      </c>
      <c r="I76" s="33" t="s">
        <v>187</v>
      </c>
      <c r="J76" s="4" t="s">
        <v>188</v>
      </c>
    </row>
    <row r="77" spans="1:10" x14ac:dyDescent="0.25">
      <c r="A77" s="163"/>
      <c r="B77" s="60" t="s">
        <v>185</v>
      </c>
      <c r="C77" s="36">
        <v>1</v>
      </c>
      <c r="D77" s="36" t="s">
        <v>37</v>
      </c>
      <c r="E77" s="131">
        <v>1876067267</v>
      </c>
      <c r="F77" s="131">
        <v>334003</v>
      </c>
      <c r="G77" s="36" t="s">
        <v>11</v>
      </c>
      <c r="H77" s="78">
        <v>41274</v>
      </c>
      <c r="I77" s="33" t="s">
        <v>187</v>
      </c>
      <c r="J77" s="4" t="s">
        <v>188</v>
      </c>
    </row>
    <row r="78" spans="1:10" x14ac:dyDescent="0.25">
      <c r="A78" s="163"/>
      <c r="B78" s="60" t="s">
        <v>182</v>
      </c>
      <c r="C78" s="36">
        <v>1</v>
      </c>
      <c r="D78" s="36" t="s">
        <v>37</v>
      </c>
      <c r="E78" s="131">
        <v>5175370453</v>
      </c>
      <c r="F78" s="131">
        <f>921388*3</f>
        <v>2764164</v>
      </c>
      <c r="G78" s="36" t="s">
        <v>11</v>
      </c>
      <c r="H78" s="78">
        <f>113858*3</f>
        <v>341574</v>
      </c>
      <c r="I78" s="33" t="s">
        <v>187</v>
      </c>
      <c r="J78" s="4" t="s">
        <v>188</v>
      </c>
    </row>
    <row r="79" spans="1:10" ht="13" thickBot="1" x14ac:dyDescent="0.3">
      <c r="A79" s="163"/>
      <c r="B79" s="60" t="s">
        <v>186</v>
      </c>
      <c r="C79" s="36">
        <v>1</v>
      </c>
      <c r="D79" s="36" t="s">
        <v>37</v>
      </c>
      <c r="E79" s="66">
        <v>32312464</v>
      </c>
      <c r="F79" s="66">
        <v>5753</v>
      </c>
      <c r="G79" s="36" t="s">
        <v>11</v>
      </c>
      <c r="H79" s="63">
        <v>711</v>
      </c>
      <c r="I79" s="33" t="s">
        <v>187</v>
      </c>
      <c r="J79" s="4" t="s">
        <v>188</v>
      </c>
    </row>
    <row r="80" spans="1:10" x14ac:dyDescent="0.25">
      <c r="A80" s="153"/>
      <c r="B80" s="59" t="s">
        <v>120</v>
      </c>
      <c r="C80" s="50">
        <v>1</v>
      </c>
      <c r="D80" s="50" t="s">
        <v>37</v>
      </c>
      <c r="E80" s="29">
        <v>30000000</v>
      </c>
      <c r="F80" s="71"/>
      <c r="G80" s="50" t="s">
        <v>11</v>
      </c>
      <c r="H80" s="50"/>
      <c r="I80" s="32" t="s">
        <v>121</v>
      </c>
    </row>
    <row r="81" spans="1:11" x14ac:dyDescent="0.25">
      <c r="A81" s="153"/>
      <c r="B81" s="60" t="s">
        <v>122</v>
      </c>
      <c r="C81" s="36">
        <v>1</v>
      </c>
      <c r="D81" s="36" t="s">
        <v>37</v>
      </c>
      <c r="E81" s="28">
        <v>30000000</v>
      </c>
      <c r="G81" s="36" t="s">
        <v>11</v>
      </c>
      <c r="I81" s="33" t="s">
        <v>123</v>
      </c>
    </row>
    <row r="82" spans="1:11" x14ac:dyDescent="0.25">
      <c r="A82" s="153"/>
      <c r="B82" s="60" t="s">
        <v>124</v>
      </c>
      <c r="C82" s="36">
        <v>1</v>
      </c>
      <c r="D82" s="36" t="s">
        <v>37</v>
      </c>
      <c r="E82" s="28">
        <v>30000000</v>
      </c>
      <c r="G82" s="36" t="s">
        <v>11</v>
      </c>
      <c r="I82" s="33" t="s">
        <v>126</v>
      </c>
    </row>
    <row r="83" spans="1:11" x14ac:dyDescent="0.25">
      <c r="A83" s="153"/>
      <c r="B83" s="60" t="s">
        <v>84</v>
      </c>
      <c r="C83" s="36">
        <v>1</v>
      </c>
      <c r="D83" s="36" t="s">
        <v>37</v>
      </c>
      <c r="E83" s="28">
        <v>30000000</v>
      </c>
      <c r="G83" s="36" t="s">
        <v>11</v>
      </c>
      <c r="I83" s="33" t="s">
        <v>127</v>
      </c>
    </row>
    <row r="84" spans="1:11" x14ac:dyDescent="0.25">
      <c r="A84" s="153"/>
      <c r="B84" s="60" t="s">
        <v>75</v>
      </c>
      <c r="C84" s="36">
        <v>1</v>
      </c>
      <c r="D84" s="36" t="s">
        <v>37</v>
      </c>
      <c r="E84" s="28">
        <v>30000000</v>
      </c>
      <c r="G84" s="36" t="s">
        <v>11</v>
      </c>
      <c r="I84" s="33" t="s">
        <v>128</v>
      </c>
    </row>
    <row r="85" spans="1:11" ht="13" thickBot="1" x14ac:dyDescent="0.3">
      <c r="A85" s="153"/>
      <c r="B85" s="62" t="s">
        <v>125</v>
      </c>
      <c r="C85" s="51">
        <v>1</v>
      </c>
      <c r="D85" s="51" t="s">
        <v>37</v>
      </c>
      <c r="E85" s="30">
        <v>30000000</v>
      </c>
      <c r="F85" s="72"/>
      <c r="G85" s="51" t="s">
        <v>11</v>
      </c>
      <c r="H85" s="51"/>
      <c r="I85" s="34" t="s">
        <v>129</v>
      </c>
    </row>
    <row r="86" spans="1:11" x14ac:dyDescent="0.25">
      <c r="A86" s="153"/>
      <c r="B86" s="59" t="s">
        <v>113</v>
      </c>
      <c r="C86" s="50">
        <v>2</v>
      </c>
      <c r="D86" s="50" t="s">
        <v>37</v>
      </c>
      <c r="E86" s="29">
        <v>9143172</v>
      </c>
      <c r="F86" s="71"/>
      <c r="G86" s="50" t="s">
        <v>11</v>
      </c>
      <c r="H86" s="50"/>
      <c r="I86" s="32" t="s">
        <v>190</v>
      </c>
      <c r="J86" s="4" t="s">
        <v>189</v>
      </c>
      <c r="K86" s="4" t="s">
        <v>99</v>
      </c>
    </row>
    <row r="87" spans="1:11" x14ac:dyDescent="0.25">
      <c r="A87" s="153"/>
      <c r="B87" s="60" t="s">
        <v>112</v>
      </c>
      <c r="C87" s="36">
        <v>2</v>
      </c>
      <c r="D87" s="36" t="s">
        <v>37</v>
      </c>
      <c r="E87" s="28">
        <v>9135490</v>
      </c>
      <c r="G87" s="36" t="s">
        <v>11</v>
      </c>
      <c r="I87" s="33" t="s">
        <v>191</v>
      </c>
      <c r="J87" s="4" t="s">
        <v>189</v>
      </c>
      <c r="K87" s="4" t="s">
        <v>99</v>
      </c>
    </row>
    <row r="88" spans="1:11" x14ac:dyDescent="0.25">
      <c r="A88" s="153"/>
      <c r="B88" s="60" t="s">
        <v>115</v>
      </c>
      <c r="C88" s="36">
        <v>2</v>
      </c>
      <c r="D88" s="36" t="s">
        <v>37</v>
      </c>
      <c r="E88" s="28">
        <v>9198210</v>
      </c>
      <c r="G88" s="36" t="s">
        <v>11</v>
      </c>
      <c r="I88" s="33" t="s">
        <v>193</v>
      </c>
      <c r="J88" s="4" t="s">
        <v>189</v>
      </c>
      <c r="K88" s="4" t="s">
        <v>99</v>
      </c>
    </row>
    <row r="89" spans="1:11" x14ac:dyDescent="0.25">
      <c r="A89" s="153"/>
      <c r="B89" s="60" t="s">
        <v>192</v>
      </c>
      <c r="C89" s="36">
        <v>2</v>
      </c>
      <c r="D89" s="36" t="s">
        <v>37</v>
      </c>
      <c r="E89" s="28">
        <v>9256798</v>
      </c>
      <c r="G89" s="36" t="s">
        <v>11</v>
      </c>
      <c r="I89" s="33" t="s">
        <v>194</v>
      </c>
      <c r="J89" s="4" t="s">
        <v>189</v>
      </c>
      <c r="K89" s="4" t="s">
        <v>99</v>
      </c>
    </row>
    <row r="90" spans="1:11" x14ac:dyDescent="0.25">
      <c r="A90" s="153"/>
      <c r="B90" s="60" t="s">
        <v>75</v>
      </c>
      <c r="C90" s="36">
        <v>2</v>
      </c>
      <c r="D90" s="36" t="s">
        <v>37</v>
      </c>
      <c r="E90" s="28">
        <v>9299948</v>
      </c>
      <c r="G90" s="36" t="s">
        <v>11</v>
      </c>
      <c r="I90" s="33" t="s">
        <v>195</v>
      </c>
      <c r="J90" s="4" t="s">
        <v>189</v>
      </c>
      <c r="K90" s="4" t="s">
        <v>99</v>
      </c>
    </row>
    <row r="91" spans="1:11" ht="13" thickBot="1" x14ac:dyDescent="0.3">
      <c r="A91" s="153"/>
      <c r="B91" s="62" t="s">
        <v>119</v>
      </c>
      <c r="C91" s="51">
        <v>2</v>
      </c>
      <c r="D91" s="51" t="s">
        <v>37</v>
      </c>
      <c r="E91" s="30">
        <v>9327089</v>
      </c>
      <c r="F91" s="72"/>
      <c r="G91" s="51" t="s">
        <v>11</v>
      </c>
      <c r="H91" s="51"/>
      <c r="I91" s="34" t="s">
        <v>196</v>
      </c>
      <c r="J91" s="4" t="s">
        <v>189</v>
      </c>
      <c r="K91" s="4" t="s">
        <v>99</v>
      </c>
    </row>
    <row r="92" spans="1:11" x14ac:dyDescent="0.25">
      <c r="A92" s="153"/>
      <c r="B92" s="60" t="s">
        <v>227</v>
      </c>
      <c r="C92" s="36">
        <v>2</v>
      </c>
      <c r="D92" s="36" t="s">
        <v>37</v>
      </c>
      <c r="E92" s="79">
        <v>7069</v>
      </c>
      <c r="G92" s="36" t="s">
        <v>11</v>
      </c>
      <c r="I92" s="33" t="s">
        <v>211</v>
      </c>
    </row>
    <row r="93" spans="1:11" x14ac:dyDescent="0.25">
      <c r="A93" s="153"/>
      <c r="B93" s="60" t="s">
        <v>210</v>
      </c>
      <c r="C93" s="36">
        <v>2</v>
      </c>
      <c r="D93" s="36" t="s">
        <v>37</v>
      </c>
      <c r="E93" s="79">
        <v>7063</v>
      </c>
      <c r="G93" s="36" t="s">
        <v>11</v>
      </c>
      <c r="I93" s="33" t="s">
        <v>211</v>
      </c>
    </row>
    <row r="94" spans="1:11" x14ac:dyDescent="0.25">
      <c r="A94" s="153"/>
      <c r="B94" s="60" t="s">
        <v>214</v>
      </c>
      <c r="C94" s="36">
        <v>2</v>
      </c>
      <c r="D94" s="36" t="s">
        <v>37</v>
      </c>
      <c r="E94" s="79">
        <v>7111</v>
      </c>
      <c r="G94" s="36" t="s">
        <v>11</v>
      </c>
      <c r="I94" s="33" t="s">
        <v>211</v>
      </c>
    </row>
    <row r="95" spans="1:11" x14ac:dyDescent="0.25">
      <c r="A95" s="153"/>
      <c r="B95" s="60" t="s">
        <v>218</v>
      </c>
      <c r="C95" s="36">
        <v>2</v>
      </c>
      <c r="D95" s="36" t="s">
        <v>37</v>
      </c>
      <c r="E95" s="79">
        <v>7157</v>
      </c>
      <c r="G95" s="36" t="s">
        <v>11</v>
      </c>
      <c r="I95" s="33" t="s">
        <v>211</v>
      </c>
    </row>
    <row r="96" spans="1:11" ht="13" thickBot="1" x14ac:dyDescent="0.3">
      <c r="A96" s="153"/>
      <c r="B96" s="60" t="s">
        <v>221</v>
      </c>
      <c r="C96" s="36">
        <v>2</v>
      </c>
      <c r="D96" s="36" t="s">
        <v>37</v>
      </c>
      <c r="E96" s="79">
        <v>7190</v>
      </c>
      <c r="G96" s="36" t="s">
        <v>11</v>
      </c>
      <c r="I96" s="33" t="s">
        <v>211</v>
      </c>
    </row>
    <row r="97" spans="1:11" x14ac:dyDescent="0.25">
      <c r="A97" s="154" t="s">
        <v>55</v>
      </c>
      <c r="B97" s="59" t="s">
        <v>152</v>
      </c>
      <c r="C97" s="50">
        <v>2</v>
      </c>
      <c r="D97" s="50" t="s">
        <v>40</v>
      </c>
      <c r="E97" s="80">
        <v>16262498</v>
      </c>
      <c r="F97" s="71"/>
      <c r="G97" s="50" t="s">
        <v>11</v>
      </c>
      <c r="H97" s="50"/>
      <c r="I97" s="64" t="s">
        <v>156</v>
      </c>
      <c r="J97" s="4" t="s">
        <v>165</v>
      </c>
      <c r="K97" s="4" t="s">
        <v>99</v>
      </c>
    </row>
    <row r="98" spans="1:11" x14ac:dyDescent="0.25">
      <c r="A98" s="155"/>
      <c r="B98" s="81">
        <v>45688</v>
      </c>
      <c r="C98" s="36">
        <v>2</v>
      </c>
      <c r="D98" s="36" t="s">
        <v>40</v>
      </c>
      <c r="E98" s="82">
        <v>4122790</v>
      </c>
      <c r="G98" s="36" t="s">
        <v>11</v>
      </c>
      <c r="I98" s="35" t="s">
        <v>153</v>
      </c>
      <c r="J98" s="4" t="s">
        <v>165</v>
      </c>
      <c r="K98" s="4" t="s">
        <v>99</v>
      </c>
    </row>
    <row r="99" spans="1:11" x14ac:dyDescent="0.25">
      <c r="A99" s="155"/>
      <c r="B99" s="81">
        <v>45716</v>
      </c>
      <c r="C99" s="36">
        <v>2</v>
      </c>
      <c r="D99" s="36" t="s">
        <v>40</v>
      </c>
      <c r="E99" s="82">
        <v>16836636</v>
      </c>
      <c r="G99" s="36" t="s">
        <v>11</v>
      </c>
      <c r="I99" s="53" t="s">
        <v>157</v>
      </c>
      <c r="J99" s="4" t="s">
        <v>165</v>
      </c>
      <c r="K99" s="4" t="s">
        <v>99</v>
      </c>
    </row>
    <row r="100" spans="1:11" x14ac:dyDescent="0.25">
      <c r="A100" s="155"/>
      <c r="B100" s="81">
        <v>45716</v>
      </c>
      <c r="C100" s="36">
        <v>2</v>
      </c>
      <c r="D100" s="36" t="s">
        <v>40</v>
      </c>
      <c r="E100" s="79">
        <v>2688780</v>
      </c>
      <c r="G100" s="36" t="s">
        <v>11</v>
      </c>
      <c r="I100" s="53" t="s">
        <v>154</v>
      </c>
      <c r="J100" s="4" t="s">
        <v>165</v>
      </c>
      <c r="K100" s="4" t="s">
        <v>99</v>
      </c>
    </row>
    <row r="101" spans="1:11" x14ac:dyDescent="0.25">
      <c r="A101" s="155"/>
      <c r="B101" s="81">
        <v>45747</v>
      </c>
      <c r="C101" s="36">
        <v>2</v>
      </c>
      <c r="D101" s="36" t="s">
        <v>40</v>
      </c>
      <c r="E101" s="79">
        <v>16223609</v>
      </c>
      <c r="G101" s="36" t="s">
        <v>11</v>
      </c>
      <c r="I101" s="35" t="s">
        <v>158</v>
      </c>
      <c r="J101" s="4" t="s">
        <v>165</v>
      </c>
      <c r="K101" s="4" t="s">
        <v>99</v>
      </c>
    </row>
    <row r="102" spans="1:11" x14ac:dyDescent="0.25">
      <c r="A102" s="155"/>
      <c r="B102" s="81">
        <v>45747</v>
      </c>
      <c r="C102" s="36">
        <v>2</v>
      </c>
      <c r="D102" s="36" t="s">
        <v>40</v>
      </c>
      <c r="E102" s="79">
        <v>3409254</v>
      </c>
      <c r="G102" s="36" t="s">
        <v>11</v>
      </c>
      <c r="I102" s="35" t="s">
        <v>155</v>
      </c>
      <c r="J102" s="4" t="s">
        <v>165</v>
      </c>
      <c r="K102" s="4" t="s">
        <v>99</v>
      </c>
    </row>
    <row r="103" spans="1:11" x14ac:dyDescent="0.25">
      <c r="A103" s="155"/>
      <c r="B103" s="81">
        <v>45777</v>
      </c>
      <c r="C103" s="36">
        <v>2</v>
      </c>
      <c r="D103" s="36" t="s">
        <v>40</v>
      </c>
      <c r="E103" s="79">
        <v>18753168</v>
      </c>
      <c r="G103" s="36" t="s">
        <v>11</v>
      </c>
      <c r="I103" s="53" t="s">
        <v>159</v>
      </c>
      <c r="J103" s="4" t="s">
        <v>165</v>
      </c>
      <c r="K103" s="4" t="s">
        <v>99</v>
      </c>
    </row>
    <row r="104" spans="1:11" x14ac:dyDescent="0.25">
      <c r="A104" s="155"/>
      <c r="B104" s="81">
        <v>45777</v>
      </c>
      <c r="C104" s="36">
        <v>2</v>
      </c>
      <c r="D104" s="36" t="s">
        <v>40</v>
      </c>
      <c r="E104" s="79">
        <v>6119859</v>
      </c>
      <c r="G104" s="36" t="s">
        <v>11</v>
      </c>
      <c r="I104" s="53" t="s">
        <v>160</v>
      </c>
      <c r="J104" s="4" t="s">
        <v>165</v>
      </c>
      <c r="K104" s="4" t="s">
        <v>99</v>
      </c>
    </row>
    <row r="105" spans="1:11" x14ac:dyDescent="0.25">
      <c r="A105" s="155"/>
      <c r="B105" s="81">
        <v>45807</v>
      </c>
      <c r="C105" s="36">
        <v>2</v>
      </c>
      <c r="D105" s="36" t="s">
        <v>40</v>
      </c>
      <c r="E105" s="79">
        <v>19090119</v>
      </c>
      <c r="G105" s="36" t="s">
        <v>11</v>
      </c>
      <c r="I105" s="35" t="s">
        <v>161</v>
      </c>
      <c r="J105" s="4" t="s">
        <v>165</v>
      </c>
      <c r="K105" s="4" t="s">
        <v>99</v>
      </c>
    </row>
    <row r="106" spans="1:11" x14ac:dyDescent="0.25">
      <c r="A106" s="155"/>
      <c r="B106" s="81">
        <v>45807</v>
      </c>
      <c r="C106" s="36">
        <v>2</v>
      </c>
      <c r="D106" s="36" t="s">
        <v>40</v>
      </c>
      <c r="E106" s="79">
        <v>2523700</v>
      </c>
      <c r="G106" s="36" t="s">
        <v>11</v>
      </c>
      <c r="I106" s="35" t="s">
        <v>162</v>
      </c>
      <c r="J106" s="4" t="s">
        <v>165</v>
      </c>
      <c r="K106" s="4" t="s">
        <v>99</v>
      </c>
    </row>
    <row r="107" spans="1:11" x14ac:dyDescent="0.25">
      <c r="A107" s="155"/>
      <c r="B107" s="81">
        <v>45838</v>
      </c>
      <c r="C107" s="36">
        <v>2</v>
      </c>
      <c r="D107" s="36" t="s">
        <v>40</v>
      </c>
      <c r="E107" s="79">
        <v>16916552</v>
      </c>
      <c r="G107" s="36" t="s">
        <v>11</v>
      </c>
      <c r="I107" s="35" t="s">
        <v>163</v>
      </c>
      <c r="J107" s="4" t="s">
        <v>165</v>
      </c>
      <c r="K107" s="4" t="s">
        <v>99</v>
      </c>
    </row>
    <row r="108" spans="1:11" ht="13" thickBot="1" x14ac:dyDescent="0.3">
      <c r="A108" s="155"/>
      <c r="B108" s="81">
        <v>45838</v>
      </c>
      <c r="C108" s="36">
        <v>2</v>
      </c>
      <c r="D108" s="36" t="s">
        <v>40</v>
      </c>
      <c r="E108" s="79">
        <v>5053405</v>
      </c>
      <c r="G108" s="36" t="s">
        <v>11</v>
      </c>
      <c r="I108" s="35" t="s">
        <v>164</v>
      </c>
      <c r="J108" s="4" t="s">
        <v>165</v>
      </c>
      <c r="K108" s="4" t="s">
        <v>99</v>
      </c>
    </row>
    <row r="109" spans="1:11" x14ac:dyDescent="0.25">
      <c r="A109" s="155"/>
      <c r="B109" s="59" t="s">
        <v>130</v>
      </c>
      <c r="C109" s="50">
        <v>2</v>
      </c>
      <c r="D109" s="50" t="s">
        <v>30</v>
      </c>
      <c r="E109" s="83">
        <v>1418582</v>
      </c>
      <c r="F109" s="71"/>
      <c r="G109" s="50" t="s">
        <v>11</v>
      </c>
      <c r="H109" s="50"/>
      <c r="I109" s="52" t="s">
        <v>142</v>
      </c>
      <c r="J109" s="4" t="s">
        <v>14</v>
      </c>
      <c r="K109" s="4" t="s">
        <v>99</v>
      </c>
    </row>
    <row r="110" spans="1:11" x14ac:dyDescent="0.25">
      <c r="A110" s="155"/>
      <c r="B110" s="60" t="s">
        <v>143</v>
      </c>
      <c r="C110" s="36">
        <v>2</v>
      </c>
      <c r="D110" s="36" t="s">
        <v>30</v>
      </c>
      <c r="E110" s="79">
        <v>1526963</v>
      </c>
      <c r="G110" s="36" t="s">
        <v>11</v>
      </c>
      <c r="I110" s="54" t="s">
        <v>144</v>
      </c>
      <c r="J110" s="4" t="s">
        <v>14</v>
      </c>
      <c r="K110" s="4" t="s">
        <v>99</v>
      </c>
    </row>
    <row r="111" spans="1:11" x14ac:dyDescent="0.25">
      <c r="A111" s="155"/>
      <c r="B111" s="60" t="s">
        <v>145</v>
      </c>
      <c r="C111" s="36">
        <v>2</v>
      </c>
      <c r="D111" s="36" t="s">
        <v>30</v>
      </c>
      <c r="E111" s="79">
        <v>1527219</v>
      </c>
      <c r="G111" s="36" t="s">
        <v>11</v>
      </c>
      <c r="I111" s="54" t="s">
        <v>146</v>
      </c>
      <c r="J111" s="4" t="s">
        <v>14</v>
      </c>
      <c r="K111" s="4" t="s">
        <v>99</v>
      </c>
    </row>
    <row r="112" spans="1:11" x14ac:dyDescent="0.25">
      <c r="A112" s="155"/>
      <c r="B112" s="60" t="s">
        <v>148</v>
      </c>
      <c r="C112" s="36">
        <v>2</v>
      </c>
      <c r="D112" s="36" t="s">
        <v>30</v>
      </c>
      <c r="E112" s="79">
        <v>1745841</v>
      </c>
      <c r="G112" s="36" t="s">
        <v>11</v>
      </c>
      <c r="I112" s="54" t="s">
        <v>147</v>
      </c>
      <c r="J112" s="4" t="s">
        <v>14</v>
      </c>
      <c r="K112" s="4" t="s">
        <v>99</v>
      </c>
    </row>
    <row r="113" spans="1:11" x14ac:dyDescent="0.25">
      <c r="A113" s="155"/>
      <c r="B113" s="60" t="s">
        <v>137</v>
      </c>
      <c r="C113" s="36">
        <v>2</v>
      </c>
      <c r="D113" s="36" t="s">
        <v>30</v>
      </c>
      <c r="E113" s="79">
        <v>1680686</v>
      </c>
      <c r="G113" s="36" t="s">
        <v>11</v>
      </c>
      <c r="I113" s="54" t="s">
        <v>150</v>
      </c>
      <c r="J113" s="4" t="s">
        <v>14</v>
      </c>
      <c r="K113" s="4" t="s">
        <v>99</v>
      </c>
    </row>
    <row r="114" spans="1:11" ht="13" thickBot="1" x14ac:dyDescent="0.3">
      <c r="A114" s="156"/>
      <c r="B114" s="62" t="s">
        <v>149</v>
      </c>
      <c r="C114" s="51">
        <v>2</v>
      </c>
      <c r="D114" s="51" t="s">
        <v>30</v>
      </c>
      <c r="E114" s="79">
        <v>1837562</v>
      </c>
      <c r="G114" s="36" t="s">
        <v>11</v>
      </c>
      <c r="I114" s="54" t="s">
        <v>151</v>
      </c>
      <c r="J114" s="4" t="s">
        <v>14</v>
      </c>
      <c r="K114" s="4" t="s">
        <v>99</v>
      </c>
    </row>
    <row r="115" spans="1:11" x14ac:dyDescent="0.25">
      <c r="A115" s="154" t="s">
        <v>59</v>
      </c>
      <c r="B115" s="59" t="s">
        <v>130</v>
      </c>
      <c r="C115" s="50">
        <v>2</v>
      </c>
      <c r="D115" s="50" t="s">
        <v>42</v>
      </c>
      <c r="E115" s="80">
        <v>2651607</v>
      </c>
      <c r="F115" s="71"/>
      <c r="G115" s="50" t="s">
        <v>66</v>
      </c>
      <c r="H115" s="50"/>
      <c r="I115" s="56" t="s">
        <v>131</v>
      </c>
      <c r="J115" s="4" t="s">
        <v>141</v>
      </c>
    </row>
    <row r="116" spans="1:11" x14ac:dyDescent="0.25">
      <c r="A116" s="155"/>
      <c r="B116" s="60" t="s">
        <v>113</v>
      </c>
      <c r="C116" s="36">
        <v>2</v>
      </c>
      <c r="D116" s="36" t="s">
        <v>42</v>
      </c>
      <c r="E116" s="82">
        <v>2647669</v>
      </c>
      <c r="G116" s="36" t="s">
        <v>66</v>
      </c>
      <c r="I116" s="54" t="s">
        <v>132</v>
      </c>
      <c r="J116" s="4" t="s">
        <v>141</v>
      </c>
    </row>
    <row r="117" spans="1:11" x14ac:dyDescent="0.25">
      <c r="A117" s="155"/>
      <c r="B117" s="60" t="s">
        <v>134</v>
      </c>
      <c r="C117" s="36">
        <v>2</v>
      </c>
      <c r="D117" s="36" t="s">
        <v>42</v>
      </c>
      <c r="E117" s="82">
        <v>2671923</v>
      </c>
      <c r="G117" s="36" t="s">
        <v>66</v>
      </c>
      <c r="I117" s="54" t="s">
        <v>133</v>
      </c>
      <c r="J117" s="4" t="s">
        <v>141</v>
      </c>
    </row>
    <row r="118" spans="1:11" x14ac:dyDescent="0.25">
      <c r="A118" s="155"/>
      <c r="B118" s="60" t="s">
        <v>135</v>
      </c>
      <c r="C118" s="36">
        <v>2</v>
      </c>
      <c r="D118" s="36" t="s">
        <v>42</v>
      </c>
      <c r="E118" s="82">
        <v>2685422</v>
      </c>
      <c r="G118" s="36" t="s">
        <v>66</v>
      </c>
      <c r="I118" s="54" t="s">
        <v>136</v>
      </c>
      <c r="J118" s="4" t="s">
        <v>141</v>
      </c>
    </row>
    <row r="119" spans="1:11" x14ac:dyDescent="0.25">
      <c r="A119" s="155"/>
      <c r="B119" s="60" t="s">
        <v>137</v>
      </c>
      <c r="C119" s="36">
        <v>2</v>
      </c>
      <c r="D119" s="36" t="s">
        <v>42</v>
      </c>
      <c r="E119" s="82">
        <v>2698445</v>
      </c>
      <c r="G119" s="36" t="s">
        <v>66</v>
      </c>
      <c r="I119" s="54" t="s">
        <v>138</v>
      </c>
      <c r="J119" s="4" t="s">
        <v>141</v>
      </c>
    </row>
    <row r="120" spans="1:11" ht="13" thickBot="1" x14ac:dyDescent="0.3">
      <c r="A120" s="156"/>
      <c r="B120" s="62" t="s">
        <v>140</v>
      </c>
      <c r="C120" s="51">
        <v>2</v>
      </c>
      <c r="D120" s="51" t="s">
        <v>42</v>
      </c>
      <c r="E120" s="84">
        <v>2704944</v>
      </c>
      <c r="F120" s="72"/>
      <c r="G120" s="51" t="s">
        <v>66</v>
      </c>
      <c r="H120" s="51"/>
      <c r="I120" s="55" t="s">
        <v>139</v>
      </c>
      <c r="J120" s="4" t="s">
        <v>141</v>
      </c>
    </row>
    <row r="121" spans="1:11" ht="13.5" customHeight="1" x14ac:dyDescent="0.25">
      <c r="A121" s="160" t="s">
        <v>61</v>
      </c>
      <c r="B121" s="59" t="s">
        <v>166</v>
      </c>
      <c r="C121" s="50">
        <v>2</v>
      </c>
      <c r="D121" s="50" t="s">
        <v>41</v>
      </c>
      <c r="E121" s="80">
        <v>95374</v>
      </c>
      <c r="F121" s="71"/>
      <c r="G121" s="50" t="s">
        <v>71</v>
      </c>
      <c r="H121" s="50"/>
      <c r="I121" s="56" t="s">
        <v>232</v>
      </c>
    </row>
    <row r="122" spans="1:11" x14ac:dyDescent="0.25">
      <c r="A122" s="164"/>
      <c r="B122" s="60" t="s">
        <v>233</v>
      </c>
      <c r="C122" s="36">
        <v>2</v>
      </c>
      <c r="D122" s="36" t="s">
        <v>41</v>
      </c>
      <c r="E122" s="82">
        <v>94287</v>
      </c>
      <c r="G122" s="36" t="s">
        <v>71</v>
      </c>
      <c r="I122" s="54" t="s">
        <v>228</v>
      </c>
    </row>
    <row r="123" spans="1:11" x14ac:dyDescent="0.25">
      <c r="A123" s="164"/>
      <c r="B123" s="60" t="s">
        <v>234</v>
      </c>
      <c r="C123" s="36">
        <v>2</v>
      </c>
      <c r="D123" s="36" t="s">
        <v>41</v>
      </c>
      <c r="E123" s="82">
        <v>95845</v>
      </c>
      <c r="G123" s="36" t="s">
        <v>71</v>
      </c>
      <c r="I123" s="54" t="s">
        <v>235</v>
      </c>
    </row>
    <row r="124" spans="1:11" x14ac:dyDescent="0.25">
      <c r="A124" s="164"/>
      <c r="B124" s="60" t="s">
        <v>115</v>
      </c>
      <c r="C124" s="36">
        <v>2</v>
      </c>
      <c r="D124" s="36" t="s">
        <v>41</v>
      </c>
      <c r="E124" s="82">
        <v>12298280</v>
      </c>
      <c r="G124" s="36" t="s">
        <v>71</v>
      </c>
      <c r="I124" s="54" t="s">
        <v>236</v>
      </c>
    </row>
    <row r="125" spans="1:11" x14ac:dyDescent="0.25">
      <c r="A125" s="164"/>
      <c r="B125" s="60" t="s">
        <v>237</v>
      </c>
      <c r="C125" s="36">
        <v>2</v>
      </c>
      <c r="D125" s="36" t="s">
        <v>41</v>
      </c>
      <c r="E125" s="82">
        <v>101660</v>
      </c>
      <c r="G125" s="36" t="s">
        <v>71</v>
      </c>
      <c r="I125" s="54" t="s">
        <v>229</v>
      </c>
    </row>
    <row r="126" spans="1:11" x14ac:dyDescent="0.25">
      <c r="A126" s="164"/>
      <c r="B126" s="60" t="s">
        <v>224</v>
      </c>
      <c r="C126" s="36">
        <v>2</v>
      </c>
      <c r="D126" s="36" t="s">
        <v>41</v>
      </c>
      <c r="E126" s="82">
        <v>104059</v>
      </c>
      <c r="G126" s="36" t="s">
        <v>71</v>
      </c>
      <c r="I126" s="54" t="s">
        <v>230</v>
      </c>
    </row>
    <row r="127" spans="1:11" ht="13" thickBot="1" x14ac:dyDescent="0.3">
      <c r="A127" s="161"/>
      <c r="B127" s="62" t="s">
        <v>106</v>
      </c>
      <c r="C127" s="51">
        <v>2</v>
      </c>
      <c r="D127" s="51" t="s">
        <v>41</v>
      </c>
      <c r="E127" s="84">
        <v>102934</v>
      </c>
      <c r="F127" s="72"/>
      <c r="G127" s="51" t="s">
        <v>71</v>
      </c>
      <c r="H127" s="51"/>
      <c r="I127" s="55" t="s">
        <v>231</v>
      </c>
    </row>
    <row r="128" spans="1:11" x14ac:dyDescent="0.25">
      <c r="E128" s="85"/>
    </row>
    <row r="129" spans="5:8" ht="14.5" x14ac:dyDescent="0.35">
      <c r="E129" s="57"/>
    </row>
    <row r="130" spans="5:8" x14ac:dyDescent="0.25">
      <c r="F130" s="85"/>
    </row>
    <row r="131" spans="5:8" ht="14.5" x14ac:dyDescent="0.35">
      <c r="F131" s="57"/>
      <c r="G131" s="86"/>
      <c r="H131" s="86"/>
    </row>
    <row r="133" spans="5:8" x14ac:dyDescent="0.25">
      <c r="E133" s="85"/>
    </row>
    <row r="134" spans="5:8" x14ac:dyDescent="0.25">
      <c r="E134" s="85"/>
    </row>
  </sheetData>
  <mergeCells count="4">
    <mergeCell ref="A97:A114"/>
    <mergeCell ref="A115:A120"/>
    <mergeCell ref="A2:A96"/>
    <mergeCell ref="A121:A127"/>
  </mergeCells>
  <pageMargins left="0.7" right="0.7" top="0.75" bottom="0.75" header="0.3" footer="0.3"/>
  <headerFooter>
    <oddFooter>&amp;L_x000D_&amp;1#&amp;"Calibri"&amp;10&amp;K000000 Interna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2551-A4D4-4B7A-A026-4DEA645FD56C}">
  <dimension ref="B1:E16"/>
  <sheetViews>
    <sheetView showGridLines="0" workbookViewId="0"/>
  </sheetViews>
  <sheetFormatPr baseColWidth="10" defaultRowHeight="12.5" x14ac:dyDescent="0.25"/>
  <cols>
    <col min="1" max="1" width="3.26953125" customWidth="1"/>
    <col min="2" max="2" width="18.26953125" customWidth="1"/>
    <col min="3" max="3" width="52.7265625" customWidth="1"/>
    <col min="4" max="4" width="7.26953125" style="5" customWidth="1"/>
    <col min="5" max="5" width="63.81640625" customWidth="1"/>
  </cols>
  <sheetData>
    <row r="1" spans="2:5" ht="13" thickBot="1" x14ac:dyDescent="0.3"/>
    <row r="2" spans="2:5" ht="37" customHeight="1" x14ac:dyDescent="0.25">
      <c r="B2" s="168" t="s">
        <v>17</v>
      </c>
      <c r="C2" s="171" t="s">
        <v>16</v>
      </c>
      <c r="D2" s="15" t="s">
        <v>34</v>
      </c>
      <c r="E2" s="10" t="s">
        <v>31</v>
      </c>
    </row>
    <row r="3" spans="2:5" ht="37" customHeight="1" thickBot="1" x14ac:dyDescent="0.3">
      <c r="B3" s="173"/>
      <c r="C3" s="172"/>
      <c r="D3" s="16">
        <v>2</v>
      </c>
      <c r="E3" s="11" t="s">
        <v>32</v>
      </c>
    </row>
    <row r="4" spans="2:5" ht="87.5" x14ac:dyDescent="0.25">
      <c r="B4" s="168" t="s">
        <v>18</v>
      </c>
      <c r="C4" s="165" t="s">
        <v>19</v>
      </c>
      <c r="D4" s="17" t="s">
        <v>28</v>
      </c>
      <c r="E4" s="12" t="s">
        <v>20</v>
      </c>
    </row>
    <row r="5" spans="2:5" x14ac:dyDescent="0.25">
      <c r="B5" s="169"/>
      <c r="C5" s="166"/>
      <c r="D5" s="18" t="s">
        <v>29</v>
      </c>
      <c r="E5" s="13" t="s">
        <v>25</v>
      </c>
    </row>
    <row r="6" spans="2:5" x14ac:dyDescent="0.25">
      <c r="B6" s="169"/>
      <c r="C6" s="166"/>
      <c r="D6" s="18" t="s">
        <v>30</v>
      </c>
      <c r="E6" s="13" t="s">
        <v>26</v>
      </c>
    </row>
    <row r="7" spans="2:5" ht="25" x14ac:dyDescent="0.25">
      <c r="B7" s="169"/>
      <c r="C7" s="166"/>
      <c r="D7" s="18" t="s">
        <v>35</v>
      </c>
      <c r="E7" s="13" t="s">
        <v>21</v>
      </c>
    </row>
    <row r="8" spans="2:5" ht="37.5" x14ac:dyDescent="0.25">
      <c r="B8" s="169"/>
      <c r="C8" s="166"/>
      <c r="D8" s="18" t="s">
        <v>36</v>
      </c>
      <c r="E8" s="13" t="s">
        <v>27</v>
      </c>
    </row>
    <row r="9" spans="2:5" ht="25" x14ac:dyDescent="0.25">
      <c r="B9" s="169"/>
      <c r="C9" s="166"/>
      <c r="D9" s="18" t="s">
        <v>37</v>
      </c>
      <c r="E9" s="13" t="s">
        <v>46</v>
      </c>
    </row>
    <row r="10" spans="2:5" x14ac:dyDescent="0.25">
      <c r="B10" s="169"/>
      <c r="C10" s="166"/>
      <c r="D10" s="18" t="s">
        <v>38</v>
      </c>
      <c r="E10" s="13" t="s">
        <v>22</v>
      </c>
    </row>
    <row r="11" spans="2:5" x14ac:dyDescent="0.25">
      <c r="B11" s="169"/>
      <c r="C11" s="166"/>
      <c r="D11" s="18" t="s">
        <v>39</v>
      </c>
      <c r="E11" s="13" t="s">
        <v>23</v>
      </c>
    </row>
    <row r="12" spans="2:5" ht="25" x14ac:dyDescent="0.25">
      <c r="B12" s="169"/>
      <c r="C12" s="166"/>
      <c r="D12" s="18" t="s">
        <v>40</v>
      </c>
      <c r="E12" s="13" t="s">
        <v>48</v>
      </c>
    </row>
    <row r="13" spans="2:5" ht="25" customHeight="1" x14ac:dyDescent="0.25">
      <c r="B13" s="169"/>
      <c r="C13" s="166"/>
      <c r="D13" s="18" t="s">
        <v>41</v>
      </c>
      <c r="E13" s="13" t="s">
        <v>24</v>
      </c>
    </row>
    <row r="14" spans="2:5" ht="38" thickBot="1" x14ac:dyDescent="0.3">
      <c r="B14" s="170"/>
      <c r="C14" s="167"/>
      <c r="D14" s="19" t="s">
        <v>42</v>
      </c>
      <c r="E14" s="14" t="s">
        <v>47</v>
      </c>
    </row>
    <row r="15" spans="2:5" x14ac:dyDescent="0.25">
      <c r="B15" s="168" t="s">
        <v>33</v>
      </c>
      <c r="C15" s="168" t="s">
        <v>43</v>
      </c>
      <c r="D15" s="20" t="s">
        <v>15</v>
      </c>
      <c r="E15" s="10" t="s">
        <v>44</v>
      </c>
    </row>
    <row r="16" spans="2:5" ht="13" thickBot="1" x14ac:dyDescent="0.3">
      <c r="B16" s="173"/>
      <c r="C16" s="173"/>
      <c r="D16" s="21" t="s">
        <v>56</v>
      </c>
      <c r="E16" s="11" t="s">
        <v>45</v>
      </c>
    </row>
  </sheetData>
  <mergeCells count="6">
    <mergeCell ref="C4:C14"/>
    <mergeCell ref="B4:B14"/>
    <mergeCell ref="C2:C3"/>
    <mergeCell ref="B2:B3"/>
    <mergeCell ref="C15:C16"/>
    <mergeCell ref="B15:B16"/>
  </mergeCells>
  <pageMargins left="0.7" right="0.7" top="0.75" bottom="0.75" header="0.3" footer="0.3"/>
  <headerFooter>
    <oddFooter>&amp;L_x000D_&amp;1#&amp;"Calibri"&amp;10&amp;K000000 Interna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38e9510-a9a0-4a6e-bbb5-fee9ca8a328d" xsi:nil="true"/>
    <modifica xmlns="0d038745-0bdd-44f5-891d-e4906d5f7ac7" xsi:nil="true"/>
    <lcf76f155ced4ddcb4097134ff3c332f xmlns="0d038745-0bdd-44f5-891d-e4906d5f7ac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6EA11AB9C7E94AA8DCD04BB2FA5103" ma:contentTypeVersion="21" ma:contentTypeDescription="Crear nuevo documento." ma:contentTypeScope="" ma:versionID="d1bbf37233fb73a327e56ce3d623bef2">
  <xsd:schema xmlns:xsd="http://www.w3.org/2001/XMLSchema" xmlns:xs="http://www.w3.org/2001/XMLSchema" xmlns:p="http://schemas.microsoft.com/office/2006/metadata/properties" xmlns:ns1="http://schemas.microsoft.com/sharepoint/v3" xmlns:ns2="0d038745-0bdd-44f5-891d-e4906d5f7ac7" xmlns:ns3="038e9510-a9a0-4a6e-bbb5-fee9ca8a328d" targetNamespace="http://schemas.microsoft.com/office/2006/metadata/properties" ma:root="true" ma:fieldsID="0ca173666d118820a00da26d4c000f2d" ns1:_="" ns2:_="" ns3:_="">
    <xsd:import namespace="http://schemas.microsoft.com/sharepoint/v3"/>
    <xsd:import namespace="0d038745-0bdd-44f5-891d-e4906d5f7ac7"/>
    <xsd:import namespace="038e9510-a9a0-4a6e-bbb5-fee9ca8a3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odifica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38745-0bdd-44f5-891d-e4906d5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odifica" ma:index="19" nillable="true" ma:displayName="modifica" ma:format="DateOnly" ma:internalName="modifica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ffbd04e-5498-4076-a00e-e64e132dc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e9510-a9a0-4a6e-bbb5-fee9ca8a3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180322d-a96b-4de4-ad16-1a6991155d18}" ma:internalName="TaxCatchAll" ma:showField="CatchAllData" ma:web="038e9510-a9a0-4a6e-bbb5-fee9ca8a3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56BA9-E729-4A27-B160-156365D4D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854840-90E3-4EE6-9610-33F1771ED0D7}">
  <ds:schemaRefs>
    <ds:schemaRef ds:uri="http://purl.org/dc/elements/1.1/"/>
    <ds:schemaRef ds:uri="24d2b4f2-878f-4924-9cc8-d5feb69b686e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281454f-d5ff-428b-8dae-d5624148060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4F8438-3C34-45E2-88CE-9BFCC1BFE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ReporteFor</vt:lpstr>
      <vt:lpstr>Reporte VF 31.12</vt:lpstr>
      <vt:lpstr>Reporte Agregado VF 31.12</vt:lpstr>
      <vt:lpstr>Detalle 31.12</vt:lpstr>
      <vt:lpstr>Reporte OPR</vt:lpstr>
      <vt:lpstr>Reporte Agregado </vt:lpstr>
      <vt:lpstr>Detalle al 30.06</vt:lpstr>
      <vt:lpstr>Códigos</vt:lpstr>
    </vt:vector>
  </TitlesOfParts>
  <Company>BancoEstado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14688 Antil Berrios</dc:creator>
  <cp:lastModifiedBy>Abarca Yañez Rodrigo</cp:lastModifiedBy>
  <dcterms:created xsi:type="dcterms:W3CDTF">2025-01-28T14:19:18Z</dcterms:created>
  <dcterms:modified xsi:type="dcterms:W3CDTF">2025-07-28T17:31:19Z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0x010100476EA11AB9C7E94AA8DCD04BB2FA5103</vt:lpwstr>
  </property>
  <property fmtid="{D5CDD505-2E9C-101B-9397-08002B2CF9AE}" pid="3" name="MSIP_Label_1fa05ac2-419e-4c0f-b1af-15172be547c3_Enabled">
    <vt:lpwstr>true</vt:lpwstr>
  </property>
  <property fmtid="{D5CDD505-2E9C-101B-9397-08002B2CF9AE}" pid="4" name="MSIP_Label_1fa05ac2-419e-4c0f-b1af-15172be547c3_SetDate">
    <vt:lpwstr>2025-07-28T15:50:36Z</vt:lpwstr>
  </property>
  <property fmtid="{D5CDD505-2E9C-101B-9397-08002B2CF9AE}" pid="5" name="MSIP_Label_1fa05ac2-419e-4c0f-b1af-15172be547c3_Method">
    <vt:lpwstr>Standard</vt:lpwstr>
  </property>
  <property fmtid="{D5CDD505-2E9C-101B-9397-08002B2CF9AE}" pid="6" name="MSIP_Label_1fa05ac2-419e-4c0f-b1af-15172be547c3_Name">
    <vt:lpwstr>Personal</vt:lpwstr>
  </property>
  <property fmtid="{D5CDD505-2E9C-101B-9397-08002B2CF9AE}" pid="7" name="MSIP_Label_1fa05ac2-419e-4c0f-b1af-15172be547c3_SiteId">
    <vt:lpwstr>189d9de0-0fef-4050-9094-e7cf9e6b3bb5</vt:lpwstr>
  </property>
  <property fmtid="{D5CDD505-2E9C-101B-9397-08002B2CF9AE}" pid="8" name="MSIP_Label_1fa05ac2-419e-4c0f-b1af-15172be547c3_ActionId">
    <vt:lpwstr>1cd227f7-420b-42b7-86f1-255e4ff0111c</vt:lpwstr>
  </property>
  <property fmtid="{D5CDD505-2E9C-101B-9397-08002B2CF9AE}" pid="9" name="MSIP_Label_1fa05ac2-419e-4c0f-b1af-15172be547c3_ContentBits">
    <vt:lpwstr>2</vt:lpwstr>
  </property>
  <property fmtid="{D5CDD505-2E9C-101B-9397-08002B2CF9AE}" pid="10" name="MSIP_Label_1fa05ac2-419e-4c0f-b1af-15172be547c3_Tag">
    <vt:lpwstr>10, 3, 0, 1</vt:lpwstr>
  </property>
</Properties>
</file>